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TMDL\2025-2026 Reports\"/>
    </mc:Choice>
  </mc:AlternateContent>
  <xr:revisionPtr revIDLastSave="0" documentId="13_ncr:1_{4C0991E6-3491-4397-B5D0-D7B67EC6BFC4}" xr6:coauthVersionLast="47" xr6:coauthVersionMax="47" xr10:uidLastSave="{00000000-0000-0000-0000-000000000000}"/>
  <bookViews>
    <workbookView xWindow="28680" yWindow="-120" windowWidth="29040" windowHeight="15720" xr2:uid="{C0D8F29B-8389-4463-B76F-BF8774DFE7C3}"/>
  </bookViews>
  <sheets>
    <sheet name="Temperature" sheetId="2" r:id="rId1"/>
    <sheet name="City Match Tab" sheetId="4" r:id="rId2"/>
    <sheet name="Newsletter Article" sheetId="8" r:id="rId3"/>
    <sheet name="Stream Monitoring Data " sheetId="9" r:id="rId4"/>
    <sheet name="Storm Drain Data Jacksonville" sheetId="10" r:id="rId5"/>
  </sheets>
  <externalReferences>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5" i="9" l="1"/>
  <c r="H64" i="9"/>
  <c r="H63" i="9"/>
  <c r="H62" i="9"/>
  <c r="H61" i="9"/>
  <c r="H60" i="9"/>
  <c r="H59" i="9"/>
  <c r="H58" i="9"/>
  <c r="O57" i="9"/>
  <c r="N57" i="9"/>
  <c r="M57" i="9"/>
  <c r="O56" i="9"/>
  <c r="N56" i="9"/>
  <c r="M56" i="9"/>
  <c r="H56" i="9"/>
  <c r="O55" i="9"/>
  <c r="N55" i="9"/>
  <c r="M55" i="9"/>
  <c r="M58" i="9" s="1"/>
  <c r="H55" i="9"/>
  <c r="O54" i="9"/>
  <c r="N54" i="9"/>
  <c r="M54" i="9"/>
  <c r="H54" i="9"/>
  <c r="H49" i="9"/>
  <c r="H48" i="9"/>
  <c r="H47" i="9"/>
  <c r="H46" i="9"/>
  <c r="H45" i="9"/>
  <c r="O43" i="9"/>
  <c r="N43" i="9"/>
  <c r="M43" i="9"/>
  <c r="O42" i="9"/>
  <c r="N42" i="9"/>
  <c r="M42" i="9"/>
  <c r="O41" i="9"/>
  <c r="N41" i="9"/>
  <c r="M41" i="9"/>
  <c r="O40" i="9"/>
  <c r="N40" i="9"/>
  <c r="M40" i="9"/>
  <c r="H37" i="9"/>
  <c r="H36" i="9"/>
  <c r="H35" i="9"/>
  <c r="H34" i="9"/>
  <c r="H33" i="9"/>
  <c r="H32" i="9"/>
  <c r="H31" i="9"/>
  <c r="H30" i="9"/>
  <c r="O29" i="9"/>
  <c r="N29" i="9"/>
  <c r="M29" i="9"/>
  <c r="O28" i="9"/>
  <c r="N28" i="9"/>
  <c r="M28" i="9"/>
  <c r="H28" i="9"/>
  <c r="O27" i="9"/>
  <c r="O30" i="9" s="1"/>
  <c r="N27" i="9"/>
  <c r="N30" i="9" s="1"/>
  <c r="M27" i="9"/>
  <c r="M30" i="9" s="1"/>
  <c r="H27" i="9"/>
  <c r="O26" i="9"/>
  <c r="N26" i="9"/>
  <c r="M26" i="9"/>
  <c r="H26" i="9"/>
  <c r="H23" i="9"/>
  <c r="H22" i="9"/>
  <c r="H21" i="9"/>
  <c r="H20" i="9"/>
  <c r="H19" i="9"/>
  <c r="H18" i="9"/>
  <c r="H17" i="9"/>
  <c r="H16" i="9"/>
  <c r="O15" i="9"/>
  <c r="N15" i="9"/>
  <c r="M15" i="9"/>
  <c r="H15" i="9"/>
  <c r="O14" i="9"/>
  <c r="N14" i="9"/>
  <c r="M14" i="9"/>
  <c r="H14" i="9"/>
  <c r="O13" i="9"/>
  <c r="N13" i="9"/>
  <c r="M13" i="9"/>
  <c r="H13" i="9"/>
  <c r="O12" i="9"/>
  <c r="N12" i="9"/>
  <c r="M12" i="9"/>
  <c r="H12" i="9"/>
  <c r="N44" i="9" l="1"/>
  <c r="M16" i="9"/>
  <c r="O44" i="9"/>
  <c r="N16" i="9"/>
  <c r="M44" i="9"/>
  <c r="O16" i="9"/>
  <c r="O58" i="9"/>
  <c r="N58" i="9"/>
  <c r="F20" i="4"/>
  <c r="G20" i="4"/>
  <c r="H20" i="4"/>
  <c r="I20" i="4"/>
  <c r="J20" i="4"/>
  <c r="K20" i="4"/>
  <c r="L20" i="4"/>
  <c r="M20" i="4"/>
  <c r="N20" i="4"/>
  <c r="O20" i="4"/>
  <c r="P20" i="4"/>
  <c r="Q20" i="4"/>
  <c r="R20" i="4"/>
  <c r="E20" i="4"/>
  <c r="T7" i="4"/>
  <c r="T8" i="4"/>
  <c r="T9" i="4"/>
  <c r="T10" i="4"/>
  <c r="T11" i="4"/>
  <c r="T12" i="4"/>
  <c r="T13" i="4"/>
  <c r="T14" i="4"/>
  <c r="T15" i="4"/>
  <c r="T16" i="4"/>
  <c r="T17" i="4"/>
  <c r="T18" i="4"/>
  <c r="T6" i="4"/>
  <c r="T20" i="4" l="1"/>
</calcChain>
</file>

<file path=xl/sharedStrings.xml><?xml version="1.0" encoding="utf-8"?>
<sst xmlns="http://schemas.openxmlformats.org/spreadsheetml/2006/main" count="413" uniqueCount="135">
  <si>
    <t>Source</t>
  </si>
  <si>
    <t>What source of this pollutant is being addressed?</t>
  </si>
  <si>
    <t>Strategy</t>
  </si>
  <si>
    <t>What is being done or what will be done to reduce or control pollution from the source?</t>
  </si>
  <si>
    <t>How</t>
  </si>
  <si>
    <t>Specifically, how will this be done?</t>
  </si>
  <si>
    <t>Fiscal Analysis</t>
  </si>
  <si>
    <t>Measure</t>
  </si>
  <si>
    <t>How will successful implementation or completion of this strategy be measured?</t>
  </si>
  <si>
    <t>Timeline</t>
  </si>
  <si>
    <t>When will the strategy be completed?</t>
  </si>
  <si>
    <t>Annual Status Update</t>
  </si>
  <si>
    <t xml:space="preserve">Briefly report on actions taken to meet this measure and achieve this milestone  </t>
  </si>
  <si>
    <t>Ongoing</t>
  </si>
  <si>
    <t>Annually, as appropriate</t>
  </si>
  <si>
    <t>Year 2: July 2026-June 2027</t>
  </si>
  <si>
    <t>Year 3: July 2027-June 2028</t>
  </si>
  <si>
    <t>Year 4: July 2028-June 2029</t>
  </si>
  <si>
    <t>Year 5: July 2029-June 2030</t>
  </si>
  <si>
    <t>Temperature</t>
  </si>
  <si>
    <t xml:space="preserve">Milestone </t>
  </si>
  <si>
    <t>Solar Radiation -Near Stream vegetation disturbance, removal, and invasives on Water's surface.</t>
  </si>
  <si>
    <t xml:space="preserve">Ongoing </t>
  </si>
  <si>
    <t>Participate in a DMA-wide riparian restoration program.</t>
  </si>
  <si>
    <t xml:space="preserve">Ongoing as funding is available
</t>
  </si>
  <si>
    <t>Educate property owners about the importance of shading and healthy riparian areas.</t>
  </si>
  <si>
    <t>Develop or implement a restoration program to prioritize, restore, protect, and plant riparian corridors with native species and remove invasives.</t>
  </si>
  <si>
    <t>Education and Outreach</t>
  </si>
  <si>
    <t>TMDL Reporting</t>
  </si>
  <si>
    <t xml:space="preserve">Staff, RVCOG </t>
  </si>
  <si>
    <t xml:space="preserve">Summary of any new approaches will be in response to new technology, innovations or adaptive management.  </t>
  </si>
  <si>
    <t>Monitor and maintain awareness of temperature levels in the Bear Creek watershed by monitoring creek sites and storm drains.</t>
  </si>
  <si>
    <t>RVCOG</t>
  </si>
  <si>
    <r>
      <t>Who will implement</t>
    </r>
    <r>
      <rPr>
        <sz val="12"/>
        <color theme="1"/>
        <rFont val="Aptos Narrow"/>
        <family val="2"/>
        <scheme val="minor"/>
      </rPr>
      <t xml:space="preserve">? </t>
    </r>
  </si>
  <si>
    <r>
      <t xml:space="preserve">Annual report will track number and types of actions taken.  Add in projected acres treated.  </t>
    </r>
    <r>
      <rPr>
        <b/>
        <i/>
        <sz val="12"/>
        <color theme="3" tint="0.249977111117893"/>
        <rFont val="Aptos Narrow"/>
        <family val="2"/>
        <scheme val="minor"/>
      </rPr>
      <t>Regional goals is 5 acres.</t>
    </r>
  </si>
  <si>
    <t>Summarize actions in annual report.</t>
  </si>
  <si>
    <t xml:space="preserve">Regional goals are 500 trees planted, 1 mile of stream restored, and 5 acres of invasives treated annually. </t>
  </si>
  <si>
    <r>
      <t xml:space="preserve">Annual report will track activities, number of people reached, brochures given out, and other metrics.  </t>
    </r>
    <r>
      <rPr>
        <b/>
        <i/>
        <sz val="12"/>
        <color theme="3" tint="0.249977111117893"/>
        <rFont val="Aptos Narrow"/>
        <family val="2"/>
        <scheme val="minor"/>
      </rPr>
      <t>Regional goal of a minimum of 250 residents reached through various programs.</t>
    </r>
  </si>
  <si>
    <t>Annual completion of monthly sampling and analysis for creek sites, and storm drains three times during the implementation year.</t>
  </si>
  <si>
    <t>RVCOG, Staff time for additional sampling outside of the monitoring program</t>
  </si>
  <si>
    <r>
      <t xml:space="preserve">Annual report will track number and types of actions taken.  Add in projected linear feet or number of trees. Shrubs planted.  </t>
    </r>
    <r>
      <rPr>
        <b/>
        <i/>
        <sz val="12"/>
        <color theme="3" tint="0.249977111117893"/>
        <rFont val="Aptos Narrow"/>
        <family val="2"/>
        <scheme val="minor"/>
      </rPr>
      <t>Regional goal is 500 trees and 1 mile of stream restored.</t>
    </r>
  </si>
  <si>
    <r>
      <t xml:space="preserve">Annual report will document any funding applied , funding leveraged, and any status of ongoing applications.  </t>
    </r>
    <r>
      <rPr>
        <b/>
        <i/>
        <sz val="12"/>
        <color theme="3" tint="0.249977111117893"/>
        <rFont val="Aptos Narrow"/>
        <family val="2"/>
        <scheme val="minor"/>
      </rPr>
      <t>RM will summarize regional actions annually.</t>
    </r>
  </si>
  <si>
    <t>Year 2: July 2026-June 2028</t>
  </si>
  <si>
    <t>Year 3: July 2027-June 2029</t>
  </si>
  <si>
    <t>Year 4: July 2028-June 2030</t>
  </si>
  <si>
    <t>Year 5: July 2029-June 2031</t>
  </si>
  <si>
    <r>
      <t xml:space="preserve">Summary of actions in annual report.  </t>
    </r>
    <r>
      <rPr>
        <b/>
        <i/>
        <sz val="12"/>
        <color theme="3" tint="0.249977111117893"/>
        <rFont val="Aptos Narrow"/>
        <family val="2"/>
        <scheme val="minor"/>
      </rPr>
      <t>RM will summarize regional actions in annual report.</t>
    </r>
  </si>
  <si>
    <t>City Staff, RVCOG, partners, contractors</t>
  </si>
  <si>
    <r>
      <t xml:space="preserve">Submit request(s) for funding for restoration, planting and invasives removal at priority sites.  </t>
    </r>
    <r>
      <rPr>
        <sz val="12"/>
        <rFont val="Aptos Narrow"/>
        <family val="2"/>
        <scheme val="minor"/>
      </rPr>
      <t xml:space="preserve">RM will develop and submit requests for funding.  </t>
    </r>
  </si>
  <si>
    <r>
      <t xml:space="preserve">Trainings attended and maintenance performed (as applicable). </t>
    </r>
    <r>
      <rPr>
        <sz val="12"/>
        <rFont val="Aptos Narrow"/>
        <family val="2"/>
        <scheme val="minor"/>
      </rPr>
      <t xml:space="preserve"> Summary of annual activity with the CWMA including meetings, education programs, trainings offered, social media posts and shares (Stream Smart), acres treated, and other activities.</t>
    </r>
  </si>
  <si>
    <r>
      <t xml:space="preserve">Summary of any areas planted (or invasives removed) including number of plants, represented species, and distance (stream miles or area) in annual report and/or other relevant statistics (e.g., number of volunteer hours spent, funding for blackberry abatement program, etc.). </t>
    </r>
    <r>
      <rPr>
        <sz val="12"/>
        <rFont val="Aptos Narrow"/>
        <family val="2"/>
        <scheme val="minor"/>
      </rPr>
      <t xml:space="preserve"> In addition to the details above on regional projects, RM will update lists or maps of priority sites and provide links as appropriate.</t>
    </r>
  </si>
  <si>
    <t>City Staff</t>
  </si>
  <si>
    <r>
      <t xml:space="preserve">Summary of any funding sources identified, resources spent (staff time, volunteer hours, and funding spent), and applications submitted.   </t>
    </r>
    <r>
      <rPr>
        <b/>
        <i/>
        <sz val="12"/>
        <color theme="3" tint="0.249977111117893"/>
        <rFont val="Aptos Narrow"/>
        <family val="2"/>
        <scheme val="minor"/>
      </rPr>
      <t xml:space="preserve"> </t>
    </r>
    <r>
      <rPr>
        <sz val="12"/>
        <rFont val="Aptos Narrow"/>
        <family val="2"/>
        <scheme val="minor"/>
      </rPr>
      <t xml:space="preserve">RM will reporting on any funding applied for and updates.  </t>
    </r>
  </si>
  <si>
    <t xml:space="preserve">Apply and enforce Riparian code standards  to protect existing native vegetation and canopy cover.  </t>
  </si>
  <si>
    <t>Apply riparian code in review of land use applications and enforce violations.</t>
  </si>
  <si>
    <t>Document activity annually.</t>
  </si>
  <si>
    <r>
      <t xml:space="preserve">Contract with RVCOG to implement program as part of regional contract.  </t>
    </r>
    <r>
      <rPr>
        <sz val="12"/>
        <rFont val="Aptos Narrow"/>
        <family val="2"/>
        <scheme val="minor"/>
      </rPr>
      <t>RM actions are outlined above.</t>
    </r>
  </si>
  <si>
    <t xml:space="preserve">RVCOG report on riparian restoration  program activities.  </t>
  </si>
  <si>
    <r>
      <t xml:space="preserve">Pamphlets available in public areas, available on line, at events, through mailings, and/or direct outreach relating to riparian area health. </t>
    </r>
    <r>
      <rPr>
        <sz val="12"/>
        <rFont val="Aptos Narrow"/>
        <family val="2"/>
        <scheme val="minor"/>
      </rPr>
      <t xml:space="preserve"> City will continue to send post cards regarding creek cleaning activities and provide other riparian related information in the City Newsletter.  RM will continue to educate property owners and the community through programs including Stream Smart (website content, posts, volunteer activities, riparian pledge), distribution of brochures, through Salmon Watch, outreach at community events, providing presentations, and/or other activities.  Outreach events and volunteer activities will also provide trees and shrubs to projects and community members.</t>
    </r>
  </si>
  <si>
    <r>
      <t xml:space="preserve">Refill pamphlets when needed. </t>
    </r>
    <r>
      <rPr>
        <sz val="12"/>
        <rFont val="Aptos Narrow"/>
        <family val="2"/>
        <scheme val="minor"/>
      </rPr>
      <t xml:space="preserve"> Tracking and reporting on activities (# brochures distributed, # people reached, program details, examples of posts, copies of articles).</t>
    </r>
  </si>
  <si>
    <t>City Staff, RVCOG</t>
  </si>
  <si>
    <r>
      <t xml:space="preserve">Report on water quality program and results in TMDL annual report. </t>
    </r>
    <r>
      <rPr>
        <b/>
        <i/>
        <sz val="12"/>
        <color theme="3" tint="0.249977111117893"/>
        <rFont val="Aptos Narrow"/>
        <family val="2"/>
        <scheme val="minor"/>
      </rPr>
      <t xml:space="preserve"> </t>
    </r>
    <r>
      <rPr>
        <sz val="12"/>
        <rFont val="Aptos Narrow"/>
        <family val="2"/>
        <scheme val="minor"/>
      </rPr>
      <t>RM will send quarterly reports of all monitoring data to the DMA representatives which will include data summaries for the quarter.  In the annual report, monitoring program activity will be summarized and analyzed.  Results will be summarized in the report and any recommendations for changes included for the next implementation year.</t>
    </r>
  </si>
  <si>
    <r>
      <t xml:space="preserve">New approaches will be identified with success indicators determined.  Can include attendance at trainings and workshops in annual report.  </t>
    </r>
    <r>
      <rPr>
        <sz val="12"/>
        <rFont val="Aptos Narrow"/>
        <family val="2"/>
        <scheme val="minor"/>
      </rPr>
      <t>Summary of  new topics at TMDL meetings, workshops, trainings, and other actions to meet the goals of the TMDL program.</t>
    </r>
  </si>
  <si>
    <r>
      <t xml:space="preserve">Explore new projects and program innovations to meet the goals of the temperature TMDL.  </t>
    </r>
    <r>
      <rPr>
        <b/>
        <i/>
        <sz val="12"/>
        <color theme="3" tint="0.249977111117893"/>
        <rFont val="Aptos Narrow"/>
        <family val="2"/>
        <scheme val="minor"/>
      </rPr>
      <t xml:space="preserve"> </t>
    </r>
    <r>
      <rPr>
        <sz val="12"/>
        <rFont val="Aptos Narrow"/>
        <family val="2"/>
        <scheme val="minor"/>
      </rPr>
      <t>The RM  will work with DMAs to explore new topics at TMDL meetings, offer workshops, trainings, and other actions to meet the goals of the TMDL program.</t>
    </r>
  </si>
  <si>
    <r>
      <t xml:space="preserve">Monitor Creek temperatures.  City will participate in regional monitoring program by contracting RVCOG.  </t>
    </r>
    <r>
      <rPr>
        <sz val="12"/>
        <rFont val="Aptos Narrow"/>
        <family val="2"/>
        <scheme val="minor"/>
      </rPr>
      <t>RM will continue conducting the water quality monitoring program.</t>
    </r>
  </si>
  <si>
    <t>Month</t>
  </si>
  <si>
    <t>Activity</t>
  </si>
  <si>
    <t>July</t>
  </si>
  <si>
    <t>August</t>
  </si>
  <si>
    <t>September</t>
  </si>
  <si>
    <t>October</t>
  </si>
  <si>
    <t>November</t>
  </si>
  <si>
    <t>December</t>
  </si>
  <si>
    <t>January</t>
  </si>
  <si>
    <t>February</t>
  </si>
  <si>
    <t>March</t>
  </si>
  <si>
    <t>April</t>
  </si>
  <si>
    <t>May</t>
  </si>
  <si>
    <t>June</t>
  </si>
  <si>
    <t>Technical Assistance</t>
  </si>
  <si>
    <t>Sample Collection</t>
  </si>
  <si>
    <t>Street Sweeping</t>
  </si>
  <si>
    <t>Cleaning Storm Drains, Culverts, Catch Basin</t>
  </si>
  <si>
    <t>Installing/Replacing Culverts</t>
  </si>
  <si>
    <t>Ditch Cleaning</t>
  </si>
  <si>
    <t>Creek Cleaning</t>
  </si>
  <si>
    <t>Cleaning Silt Traps</t>
  </si>
  <si>
    <t>Blackberry Brush Removal</t>
  </si>
  <si>
    <t>Parking Lot Grading</t>
  </si>
  <si>
    <t>Foret Park Volunteers</t>
  </si>
  <si>
    <t>RVSS Labor/ Equipment</t>
  </si>
  <si>
    <t>Cost</t>
  </si>
  <si>
    <t>Totals</t>
  </si>
  <si>
    <t>Site #</t>
  </si>
  <si>
    <t>E16</t>
  </si>
  <si>
    <t>Griffin Ck. @ Beall Ln.</t>
  </si>
  <si>
    <t>E17</t>
  </si>
  <si>
    <t>Jackson Ck. @ Beall Ln.</t>
  </si>
  <si>
    <t>E18</t>
  </si>
  <si>
    <t>Jackson Ck. @ Jacksonville</t>
  </si>
  <si>
    <t>-</t>
  </si>
  <si>
    <t>E19</t>
  </si>
  <si>
    <t>Jackson Ck. @ W. Ross Ln.</t>
  </si>
  <si>
    <t>Year 1: July 2025-June 2026 - The City spent $5,500.00 as part of their blackberry abatement program and leveraged almost 200 hours from volunteers for invasive species removal and training activities.  Regionally, funding was leveraged from the Wings Across America Program ($4,400.00), from CWMA Members (in-kind), as part of service learning projects as part of Salmon Watch, and as part of the Bear Creek Clean-up activities.</t>
  </si>
  <si>
    <t>Year 1: July 2025-June 2026 - No violations were followed up on or reported to the City.  No concerns were reported to the RM.</t>
  </si>
  <si>
    <t>Time of Day</t>
  </si>
  <si>
    <r>
      <t>Temp. (C</t>
    </r>
    <r>
      <rPr>
        <sz val="11"/>
        <color theme="1"/>
        <rFont val="Calibri"/>
        <family val="2"/>
      </rPr>
      <t>°)</t>
    </r>
  </si>
  <si>
    <r>
      <t>Temp. (F</t>
    </r>
    <r>
      <rPr>
        <sz val="11"/>
        <rFont val="Calibri"/>
        <family val="2"/>
      </rPr>
      <t>°)</t>
    </r>
  </si>
  <si>
    <t>E. coli MPN</t>
  </si>
  <si>
    <t>Phosphorus (mg/L)</t>
  </si>
  <si>
    <t>Average</t>
  </si>
  <si>
    <t>Maximum</t>
  </si>
  <si>
    <t>Minimum</t>
  </si>
  <si>
    <t>Median</t>
  </si>
  <si>
    <t>Range</t>
  </si>
  <si>
    <t>Data Summary (In-stream sites) in and near Jacksonville</t>
  </si>
  <si>
    <t>Month/Year</t>
  </si>
  <si>
    <t>Sample Type</t>
  </si>
  <si>
    <t>BOD</t>
  </si>
  <si>
    <t>Turbidity</t>
  </si>
  <si>
    <t>pH</t>
  </si>
  <si>
    <t>Conductivity</t>
  </si>
  <si>
    <t>First Flush</t>
  </si>
  <si>
    <t>SD12</t>
  </si>
  <si>
    <t>Wet Weather</t>
  </si>
  <si>
    <t>Dry Weather</t>
  </si>
  <si>
    <t>SD13</t>
  </si>
  <si>
    <t xml:space="preserve">Year 1: July 2025-June 2026 - In 2025-2026, DEQ began a process to review and revise the temperature criteria for the Rogue TMDL.   The RM and several DMAs are participating as part of the advisory committee.  </t>
  </si>
  <si>
    <t>Year 1: July 2025-June 2026 - The RM samples stream sites monthly in the City and Bear Creek watershed and three times a year for storm drains (dry weather, early flush, and wet weather).  Four stream sites are monitored in and near Jacksonville and two storm drains.  Data from the stations are summarized in the Stream Monitoring and Storm Drain data tabs.  Data from all stations can be found in the supplemental information list on the City's Water Quality Page on the RVCOG website.</t>
  </si>
  <si>
    <r>
      <t xml:space="preserve">Prioritize and seek opportunities to plant native trees and shrubs and remove invasives in public areas along waterbodies including streams, and rivers. </t>
    </r>
    <r>
      <rPr>
        <b/>
        <i/>
        <sz val="12"/>
        <color theme="3" tint="0.249977111117893"/>
        <rFont val="Aptos Narrow"/>
        <family val="2"/>
        <scheme val="minor"/>
      </rPr>
      <t xml:space="preserve"> </t>
    </r>
    <r>
      <rPr>
        <sz val="12"/>
        <rFont val="Aptos Narrow"/>
        <family val="2"/>
        <scheme val="minor"/>
      </rPr>
      <t>The City will continue to implement their blackberry abatement program which includes Creekside landowners as long as funding remains in the program.  In addition, the City will continue restoration and invasive species management work in Forest Park.  RM will use the Bear Creek Natural Resources Plan, the Bear Creek and Rogue Basin Riparian Planting Plan, and other resources to identify and prioritize restoration projects.  RM will work with the City, other DMAs, partners, volunteers, and through the Bear Creek Restoration initiative to develop and implement projects.  RM will develop proposals, seek funding, provide letters of support, and/or manage projects.</t>
    </r>
  </si>
  <si>
    <r>
      <t xml:space="preserve">Refine and implement maintenance programs for invasives as needed. Include staff training when provided by partners for noxious weed identification and control.  The City will continue to implement their blackberry abatement program which includes Creekside landowners as long as funding remains in the program.  In addition, the City will continue invasive species management work in Forest Park.  </t>
    </r>
    <r>
      <rPr>
        <sz val="12"/>
        <rFont val="Aptos Narrow"/>
        <family val="2"/>
        <scheme val="minor"/>
      </rPr>
      <t>RM will continue to work with the Cooperative Weed Management Area (CWMA) and TMDL partners on managing invasive species including working to provide educational opportunities and trainings, volunteer events, and on the ground management.</t>
    </r>
  </si>
  <si>
    <t>Year 1: July 2025-June 2026 - The City has brochures available at City Hall on Streams and Riparian areas.  The City also publishes information in their newsletter on keeping waterways clean (see newsletter article tab for an example).  The City distributed 50 brochures and the newsletter is sent to 1,400 residents.  Information is also tracked regionally.  The RM distributes materials at their office in Central Point, provides them at events and activities, and online.  The RM also provides information through the Stream Smart program.   Summaries of activity, visitation, and other information can be found in the Web and Social Media Summary.  In 2025-2026 the RM distributed approximately 500 brochures, stickers, and other educational items at events, trainings, meetings, front counters, libraries, salmon watch Program, Clean-ups and other events.</t>
  </si>
  <si>
    <t xml:space="preserve">Year 1: July 2025-June 2026 - All restoration projects meet the requirements of local ordinances and fall under the general conditions of the Bear Creek Natural Resources Plan (https://www.stream-smart.com/wp-content/uploads/2023/05/Bear-Creek-Final-NRP-Compiled_04.14.23.pdf), site prescriptions by individual BCRI members, and other local conditions.  The City planted 50 plants as part of a restoration project that was completed at Creekside with Plant Oregon.  Additionally, the City spent $5,500 on 6 grants for their blackberry abatement program, maintained plantings in public areas (e.g. Doc Griffin Park), and volunteers at Forest Park contributed 178 hours for controlling of invasives and nuisance weeds including scotch brome and poison oak.  Projects including completed restoration projects are mapped as part of the BCRI maps.  A link to the various story maps can be found here (https://storymaps.arcgis.com/collections/2edc8e9d597a4f39a22b9d59a531c1de?item=1).  Known planting statistics by the RM and others are summarized below.  20 plants planted at the McAndrews Garden as part of  the Bear Creek Stewardship Day in April.  In addition, 50 plants were planted in stormwater facilities near Bear Creek to help restore habitat lost in the fire with a focus on native pollinator species.  Leveraged funding through the Wings Across America Program ($500) for the plants.   </t>
  </si>
  <si>
    <t>Year 1: July 2025-June 2026 - The City maintains creeks, waterways, and drainages throughout the year.  Work is accomplished by Staff, volunteers, and partners.  Examples of activities include the ongoing blackberry abatement program, maintenance of Daisy Creek at Doc Griffin Park by City Staff, and volunteer activity in Forest Park.  An estimated 3 acres were treated by the City in 2025-2026.  The RM coordinates the CWMA for Jackson and Josephine Counties and participates in the bi monthly meetings and other activities.  Training on local weeds was provided at the Salmon Watch Instructor Training in September 2025 and weeds of concerns are also featured in bimonthly CWMA newsletters.    The RM also participated in "Stream Stewards" workday with St. Mary's which focused largely on cleaning up trash, but the students and teacher are working on restoration and management of invasive species.  Most of the activity related to invasive management was training on identification and treatment methods.  Regional activities cleared an estimated 10 acres.  Specific activities included Clean-up events, pollinator garden maintenance, St. Mary's work days, and other events.</t>
  </si>
  <si>
    <t>Year 1: July 2025-June 2026 - No specific program has been established on behalf of the DMAs.  The RM works annually as a member of and a coordinator of the Bear Creek Restoration Initiative (BCRI) to help facilitate restoration projects in the region.  Additionally, the RM will work with partners to organize planting projects and apply for funding. In 2025 and 2026, the RM worked with partners to plant 70 plants as part of the Bear Creek Stewardship Days and in stormwater facilities to increase pollinator habitat lost in the Almeda fire.  Funding for the plants and maintenance of several pollinators gardens in the Bear Creek riparian corridor were provided by the Wings Across America Program.  Acreage of invasive removal was covered in sections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</si>
</sst>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2" x14ac:knownFonts="1">
    <font>
      <sz val="11"/>
      <color theme="1"/>
      <name val="Aptos Narrow"/>
      <family val="2"/>
      <scheme val="minor"/>
    </font>
    <font>
      <b/>
      <sz val="12"/>
      <color theme="1"/>
      <name val="Aptos Narrow"/>
      <family val="2"/>
      <scheme val="minor"/>
    </font>
    <font>
      <sz val="8"/>
      <name val="Aptos Narrow"/>
      <family val="2"/>
      <scheme val="minor"/>
    </font>
    <font>
      <sz val="12"/>
      <color theme="1"/>
      <name val="Aptos Narrow"/>
      <family val="2"/>
      <scheme val="minor"/>
    </font>
    <font>
      <i/>
      <sz val="12"/>
      <color theme="1"/>
      <name val="Aptos Narrow"/>
      <family val="2"/>
      <scheme val="minor"/>
    </font>
    <font>
      <b/>
      <i/>
      <sz val="12"/>
      <color theme="3" tint="0.249977111117893"/>
      <name val="Aptos Narrow"/>
      <family val="2"/>
      <scheme val="minor"/>
    </font>
    <font>
      <sz val="12"/>
      <name val="Aptos Narrow"/>
      <family val="2"/>
      <scheme val="minor"/>
    </font>
    <font>
      <sz val="11"/>
      <name val="Aptos Narrow"/>
      <family val="2"/>
      <scheme val="minor"/>
    </font>
    <font>
      <b/>
      <sz val="11"/>
      <color rgb="FFFF0000"/>
      <name val="Aptos Narrow"/>
      <family val="2"/>
      <scheme val="minor"/>
    </font>
    <font>
      <sz val="11"/>
      <color rgb="FFFF0000"/>
      <name val="Aptos Narrow"/>
      <family val="2"/>
      <scheme val="minor"/>
    </font>
    <font>
      <sz val="11"/>
      <color theme="1"/>
      <name val="Calibri"/>
      <family val="2"/>
    </font>
    <font>
      <sz val="11"/>
      <name val="Calibri"/>
      <family val="2"/>
    </font>
  </fonts>
  <fills count="6">
    <fill>
      <patternFill patternType="none"/>
    </fill>
    <fill>
      <patternFill patternType="gray125"/>
    </fill>
    <fill>
      <patternFill patternType="solid">
        <fgColor rgb="FFDBE5F1"/>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2" tint="-0.249977111117893"/>
        <bgColor indexed="64"/>
      </patternFill>
    </fill>
  </fills>
  <borders count="24">
    <border>
      <left/>
      <right/>
      <top/>
      <bottom/>
      <diagonal/>
    </border>
    <border>
      <left style="medium">
        <color rgb="FF000000"/>
      </left>
      <right style="medium">
        <color rgb="FF000000"/>
      </right>
      <top/>
      <bottom/>
      <diagonal/>
    </border>
    <border>
      <left/>
      <right style="medium">
        <color rgb="FF000000"/>
      </right>
      <top/>
      <bottom style="thick">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style="medium">
        <color rgb="FF000000"/>
      </right>
      <top style="medium">
        <color indexed="64"/>
      </top>
      <bottom/>
      <diagonal/>
    </border>
    <border>
      <left/>
      <right style="medium">
        <color rgb="FF000000"/>
      </right>
      <top style="medium">
        <color indexed="64"/>
      </top>
      <bottom/>
      <diagonal/>
    </border>
    <border>
      <left/>
      <right style="medium">
        <color indexed="64"/>
      </right>
      <top style="medium">
        <color indexed="64"/>
      </top>
      <bottom/>
      <diagonal/>
    </border>
    <border>
      <left style="medium">
        <color indexed="64"/>
      </left>
      <right style="medium">
        <color rgb="FF000000"/>
      </right>
      <top/>
      <bottom style="thick">
        <color rgb="FF000000"/>
      </bottom>
      <diagonal/>
    </border>
    <border>
      <left/>
      <right style="medium">
        <color indexed="64"/>
      </right>
      <top/>
      <bottom style="thick">
        <color rgb="FF000000"/>
      </bottom>
      <diagonal/>
    </border>
    <border>
      <left/>
      <right style="medium">
        <color indexed="64"/>
      </right>
      <top/>
      <bottom/>
      <diagonal/>
    </border>
    <border>
      <left/>
      <right style="medium">
        <color indexed="64"/>
      </right>
      <top/>
      <bottom style="medium">
        <color rgb="FF000000"/>
      </bottom>
      <diagonal/>
    </border>
    <border>
      <left style="medium">
        <color rgb="FF000000"/>
      </left>
      <right style="medium">
        <color rgb="FF000000"/>
      </right>
      <top/>
      <bottom style="medium">
        <color indexed="64"/>
      </bottom>
      <diagonal/>
    </border>
    <border>
      <left style="medium">
        <color rgb="FF000000"/>
      </left>
      <right/>
      <top style="medium">
        <color indexed="64"/>
      </top>
      <bottom/>
      <diagonal/>
    </border>
    <border>
      <left style="medium">
        <color rgb="FF000000"/>
      </left>
      <right/>
      <top/>
      <bottom style="thick">
        <color rgb="FF000000"/>
      </bottom>
      <diagonal/>
    </border>
    <border>
      <left/>
      <right style="medium">
        <color rgb="FF000000"/>
      </right>
      <top style="thick">
        <color rgb="FF000000"/>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
    <xf numFmtId="0" fontId="0" fillId="0" borderId="0"/>
  </cellStyleXfs>
  <cellXfs count="79">
    <xf numFmtId="0" fontId="0" fillId="0" borderId="0" xfId="0"/>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13" xfId="0" applyFont="1" applyFill="1" applyBorder="1" applyAlignment="1">
      <alignment horizontal="left" vertical="top" wrapText="1"/>
    </xf>
    <xf numFmtId="0" fontId="3" fillId="0" borderId="0" xfId="0" applyFont="1"/>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4" fillId="2" borderId="14"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15" xfId="0" applyFont="1" applyFill="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0" fillId="0" borderId="0" xfId="0" applyAlignment="1">
      <alignment wrapText="1"/>
    </xf>
    <xf numFmtId="0" fontId="0" fillId="0" borderId="22" xfId="0" applyBorder="1"/>
    <xf numFmtId="164" fontId="7" fillId="0" borderId="0" xfId="0" applyNumberFormat="1" applyFont="1"/>
    <xf numFmtId="0" fontId="0" fillId="3" borderId="22" xfId="0" applyFill="1" applyBorder="1" applyAlignment="1">
      <alignment horizontal="center"/>
    </xf>
    <xf numFmtId="0" fontId="7" fillId="3" borderId="22" xfId="0" applyFont="1" applyFill="1" applyBorder="1" applyAlignment="1">
      <alignment horizontal="center"/>
    </xf>
    <xf numFmtId="20" fontId="0" fillId="0" borderId="22" xfId="0" applyNumberFormat="1" applyBorder="1"/>
    <xf numFmtId="164" fontId="0" fillId="0" borderId="22" xfId="0" applyNumberFormat="1" applyBorder="1"/>
    <xf numFmtId="164" fontId="7" fillId="0" borderId="22" xfId="0" applyNumberFormat="1" applyFont="1" applyBorder="1"/>
    <xf numFmtId="0" fontId="7" fillId="0" borderId="22" xfId="0" applyFont="1" applyBorder="1"/>
    <xf numFmtId="165" fontId="9" fillId="0" borderId="22" xfId="0" applyNumberFormat="1" applyFont="1" applyBorder="1"/>
    <xf numFmtId="0" fontId="9" fillId="0" borderId="0" xfId="0" applyFont="1"/>
    <xf numFmtId="0" fontId="7" fillId="4" borderId="22" xfId="0" applyFont="1" applyFill="1" applyBorder="1" applyAlignment="1">
      <alignment horizontal="left"/>
    </xf>
    <xf numFmtId="165" fontId="0" fillId="0" borderId="22" xfId="0" applyNumberFormat="1" applyBorder="1"/>
    <xf numFmtId="165" fontId="9" fillId="0" borderId="22" xfId="0" applyNumberFormat="1" applyFont="1" applyBorder="1" applyAlignment="1">
      <alignment horizontal="right"/>
    </xf>
    <xf numFmtId="165" fontId="7" fillId="0" borderId="22" xfId="0" applyNumberFormat="1" applyFont="1" applyBorder="1" applyAlignment="1">
      <alignment horizontal="right"/>
    </xf>
    <xf numFmtId="0" fontId="7" fillId="0" borderId="22" xfId="0" applyFont="1" applyBorder="1" applyAlignment="1">
      <alignment horizontal="right"/>
    </xf>
    <xf numFmtId="20" fontId="0" fillId="0" borderId="22" xfId="0" applyNumberFormat="1" applyBorder="1" applyAlignment="1">
      <alignment horizontal="right"/>
    </xf>
    <xf numFmtId="164" fontId="0" fillId="0" borderId="22" xfId="0" applyNumberFormat="1" applyBorder="1" applyAlignment="1">
      <alignment horizontal="right"/>
    </xf>
    <xf numFmtId="164" fontId="7" fillId="0" borderId="22" xfId="0" applyNumberFormat="1" applyFont="1" applyBorder="1" applyAlignment="1">
      <alignment horizontal="right"/>
    </xf>
    <xf numFmtId="0" fontId="0" fillId="0" borderId="22" xfId="0" applyBorder="1" applyAlignment="1">
      <alignment horizontal="center"/>
    </xf>
    <xf numFmtId="0" fontId="0" fillId="0" borderId="22" xfId="0" applyBorder="1" applyAlignment="1">
      <alignment horizontal="right"/>
    </xf>
    <xf numFmtId="0" fontId="9" fillId="0" borderId="22" xfId="0" applyFont="1" applyBorder="1" applyAlignment="1">
      <alignment horizontal="right"/>
    </xf>
    <xf numFmtId="0" fontId="7" fillId="0" borderId="22" xfId="0" applyFont="1" applyBorder="1" applyAlignment="1">
      <alignment horizontal="center"/>
    </xf>
    <xf numFmtId="164" fontId="8" fillId="0" borderId="22" xfId="0" applyNumberFormat="1" applyFont="1" applyBorder="1" applyAlignment="1">
      <alignment horizontal="right"/>
    </xf>
    <xf numFmtId="164" fontId="7" fillId="0" borderId="22" xfId="0" applyNumberFormat="1" applyFont="1" applyBorder="1" applyAlignment="1">
      <alignment horizontal="center"/>
    </xf>
    <xf numFmtId="20" fontId="7" fillId="0" borderId="22" xfId="0" applyNumberFormat="1" applyFont="1" applyBorder="1" applyAlignment="1">
      <alignment horizontal="center"/>
    </xf>
    <xf numFmtId="20" fontId="7" fillId="0" borderId="22" xfId="0" applyNumberFormat="1" applyFont="1" applyBorder="1" applyAlignment="1">
      <alignment horizontal="right"/>
    </xf>
    <xf numFmtId="164" fontId="9" fillId="0" borderId="22" xfId="0" applyNumberFormat="1" applyFont="1" applyBorder="1" applyAlignment="1">
      <alignment horizontal="right"/>
    </xf>
    <xf numFmtId="165" fontId="7" fillId="0" borderId="22" xfId="0" applyNumberFormat="1" applyFont="1" applyBorder="1"/>
    <xf numFmtId="0" fontId="9" fillId="0" borderId="22" xfId="0" applyFont="1" applyBorder="1"/>
    <xf numFmtId="0" fontId="0" fillId="5" borderId="23" xfId="0" applyFill="1" applyBorder="1" applyAlignment="1">
      <alignment horizontal="center"/>
    </xf>
    <xf numFmtId="17" fontId="0" fillId="0" borderId="22" xfId="0" applyNumberFormat="1" applyBorder="1" applyAlignment="1">
      <alignment horizontal="center"/>
    </xf>
    <xf numFmtId="17" fontId="7" fillId="0" borderId="22" xfId="0" applyNumberFormat="1" applyFont="1" applyBorder="1" applyAlignment="1">
      <alignment horizontal="center"/>
    </xf>
    <xf numFmtId="20" fontId="0" fillId="0" borderId="22" xfId="0" applyNumberFormat="1" applyBorder="1" applyAlignment="1">
      <alignment horizontal="center"/>
    </xf>
    <xf numFmtId="164" fontId="0" fillId="0" borderId="22" xfId="0" applyNumberFormat="1" applyBorder="1" applyAlignment="1">
      <alignment horizontal="center"/>
    </xf>
    <xf numFmtId="0" fontId="8" fillId="0" borderId="22" xfId="0" applyFont="1" applyBorder="1" applyAlignment="1">
      <alignment horizontal="center"/>
    </xf>
    <xf numFmtId="165" fontId="9" fillId="0" borderId="22" xfId="0" applyNumberFormat="1" applyFont="1" applyBorder="1" applyAlignment="1">
      <alignment horizontal="center"/>
    </xf>
    <xf numFmtId="165" fontId="7" fillId="0" borderId="22" xfId="0" applyNumberFormat="1" applyFont="1" applyBorder="1" applyAlignment="1">
      <alignment horizontal="center"/>
    </xf>
    <xf numFmtId="2" fontId="0" fillId="0" borderId="22" xfId="0" applyNumberFormat="1" applyBorder="1" applyAlignment="1">
      <alignment horizontal="center"/>
    </xf>
    <xf numFmtId="2" fontId="7" fillId="0" borderId="22" xfId="0" applyNumberFormat="1" applyFont="1" applyBorder="1" applyAlignment="1">
      <alignment horizontal="center"/>
    </xf>
    <xf numFmtId="164" fontId="9" fillId="0" borderId="22" xfId="0" applyNumberFormat="1" applyFont="1" applyBorder="1" applyAlignment="1">
      <alignment horizontal="center"/>
    </xf>
    <xf numFmtId="0" fontId="9" fillId="0" borderId="22" xfId="0" applyFont="1" applyBorder="1" applyAlignment="1">
      <alignment horizontal="center"/>
    </xf>
    <xf numFmtId="165" fontId="0" fillId="0" borderId="22" xfId="0" applyNumberFormat="1" applyBorder="1" applyAlignment="1">
      <alignment horizontal="center"/>
    </xf>
    <xf numFmtId="0" fontId="1" fillId="0" borderId="21"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5" fillId="0" borderId="7" xfId="0" applyFont="1" applyBorder="1" applyAlignment="1">
      <alignment horizontal="left" vertical="top" wrapText="1"/>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3" fillId="0" borderId="7" xfId="0" applyFont="1" applyBorder="1" applyAlignment="1">
      <alignment horizontal="left" vertical="top" wrapText="1"/>
    </xf>
    <xf numFmtId="0" fontId="5" fillId="0" borderId="1" xfId="0" applyFont="1" applyBorder="1" applyAlignment="1">
      <alignment horizontal="left" vertical="top" wrapText="1"/>
    </xf>
    <xf numFmtId="0" fontId="5" fillId="0" borderId="4" xfId="0" applyFont="1" applyBorder="1" applyAlignment="1">
      <alignment horizontal="left" vertical="top" wrapText="1"/>
    </xf>
    <xf numFmtId="0" fontId="3" fillId="0" borderId="6" xfId="0" applyFont="1" applyBorder="1" applyAlignment="1">
      <alignment horizontal="left" vertical="center" wrapText="1"/>
    </xf>
    <xf numFmtId="0" fontId="3" fillId="0" borderId="18" xfId="0" applyFont="1" applyBorder="1" applyAlignment="1">
      <alignment horizontal="left" vertical="top" wrapText="1"/>
    </xf>
    <xf numFmtId="0" fontId="6" fillId="0" borderId="7" xfId="0" applyFont="1" applyBorder="1" applyAlignment="1">
      <alignment horizontal="left" vertical="top" wrapText="1"/>
    </xf>
    <xf numFmtId="0" fontId="6" fillId="0" borderId="1" xfId="0" applyFont="1" applyBorder="1" applyAlignment="1">
      <alignment horizontal="left" vertical="top" wrapText="1"/>
    </xf>
    <xf numFmtId="0" fontId="6" fillId="0" borderId="4" xfId="0" applyFont="1" applyBorder="1" applyAlignment="1">
      <alignment horizontal="left" vertical="top" wrapText="1"/>
    </xf>
    <xf numFmtId="0" fontId="3" fillId="0" borderId="6" xfId="0" applyFont="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SD12 - Jacksonville: 4th and Pine </a:t>
            </a:r>
          </a:p>
          <a:p>
            <a:pPr>
              <a:defRPr/>
            </a:pPr>
            <a:r>
              <a:rPr lang="en-US"/>
              <a:t>(Doc Griffin Park)</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'[1]Stormdrain Data - 2025-2026'!$S$14</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'[1]Stormdrain Data - 2025-2026'!$O$15:$O$17</c:f>
              <c:strCache>
                <c:ptCount val="3"/>
                <c:pt idx="0">
                  <c:v>First Flush</c:v>
                </c:pt>
                <c:pt idx="1">
                  <c:v>Wet Weather</c:v>
                </c:pt>
                <c:pt idx="2">
                  <c:v>Dry Weather</c:v>
                </c:pt>
              </c:strCache>
            </c:strRef>
          </c:cat>
          <c:val>
            <c:numRef>
              <c:f>'[1]Stormdrain Data - 2025-2026'!$S$15:$S$17</c:f>
              <c:numCache>
                <c:formatCode>General</c:formatCode>
                <c:ptCount val="3"/>
                <c:pt idx="0">
                  <c:v>2419.1999999999998</c:v>
                </c:pt>
                <c:pt idx="1">
                  <c:v>133.4</c:v>
                </c:pt>
                <c:pt idx="2">
                  <c:v>0</c:v>
                </c:pt>
              </c:numCache>
            </c:numRef>
          </c:val>
          <c:extLst>
            <c:ext xmlns:c16="http://schemas.microsoft.com/office/drawing/2014/chart" uri="{C3380CC4-5D6E-409C-BE32-E72D297353CC}">
              <c16:uniqueId val="{00000000-766E-40CD-8636-428DF60E5DCB}"/>
            </c:ext>
          </c:extLst>
        </c:ser>
        <c:dLbls>
          <c:showLegendKey val="0"/>
          <c:showVal val="0"/>
          <c:showCatName val="0"/>
          <c:showSerName val="0"/>
          <c:showPercent val="0"/>
          <c:showBubbleSize val="0"/>
        </c:dLbls>
        <c:gapWidth val="100"/>
        <c:overlap val="-24"/>
        <c:axId val="613313039"/>
        <c:axId val="613304399"/>
      </c:barChart>
      <c:catAx>
        <c:axId val="61331303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04399"/>
        <c:crosses val="autoZero"/>
        <c:auto val="1"/>
        <c:lblAlgn val="ctr"/>
        <c:lblOffset val="100"/>
        <c:noMultiLvlLbl val="0"/>
      </c:catAx>
      <c:valAx>
        <c:axId val="613304399"/>
        <c:scaling>
          <c:orientation val="minMax"/>
          <c:max val="25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130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SD13 - Jacksonville: Inlet to Jackson Creek (Pioneer Village)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'[1]Stormdrain Data - 2025-2026'!$S$18</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'[1]Stormdrain Data - 2025-2026'!$O$19:$O$21</c:f>
              <c:strCache>
                <c:ptCount val="3"/>
                <c:pt idx="0">
                  <c:v>First Flush</c:v>
                </c:pt>
                <c:pt idx="1">
                  <c:v>Wet Weather</c:v>
                </c:pt>
                <c:pt idx="2">
                  <c:v>Dry Weather</c:v>
                </c:pt>
              </c:strCache>
            </c:strRef>
          </c:cat>
          <c:val>
            <c:numRef>
              <c:f>'[1]Stormdrain Data - 2025-2026'!$S$19:$S$21</c:f>
              <c:numCache>
                <c:formatCode>General</c:formatCode>
                <c:ptCount val="3"/>
                <c:pt idx="0">
                  <c:v>1732.9</c:v>
                </c:pt>
                <c:pt idx="1">
                  <c:v>275.5</c:v>
                </c:pt>
                <c:pt idx="2">
                  <c:v>298.7</c:v>
                </c:pt>
              </c:numCache>
            </c:numRef>
          </c:val>
          <c:extLst>
            <c:ext xmlns:c16="http://schemas.microsoft.com/office/drawing/2014/chart" uri="{C3380CC4-5D6E-409C-BE32-E72D297353CC}">
              <c16:uniqueId val="{00000000-C7D3-4EE9-8C3E-9F9F62A2189C}"/>
            </c:ext>
          </c:extLst>
        </c:ser>
        <c:dLbls>
          <c:showLegendKey val="0"/>
          <c:showVal val="0"/>
          <c:showCatName val="0"/>
          <c:showSerName val="0"/>
          <c:showPercent val="0"/>
          <c:showBubbleSize val="0"/>
        </c:dLbls>
        <c:gapWidth val="100"/>
        <c:overlap val="-24"/>
        <c:axId val="613323599"/>
        <c:axId val="613324079"/>
      </c:barChart>
      <c:catAx>
        <c:axId val="61332359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24079"/>
        <c:crosses val="autoZero"/>
        <c:auto val="1"/>
        <c:lblAlgn val="ctr"/>
        <c:lblOffset val="100"/>
        <c:noMultiLvlLbl val="0"/>
      </c:catAx>
      <c:valAx>
        <c:axId val="613324079"/>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235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xdr:row>
      <xdr:rowOff>0</xdr:rowOff>
    </xdr:from>
    <xdr:to>
      <xdr:col>10</xdr:col>
      <xdr:colOff>533400</xdr:colOff>
      <xdr:row>23</xdr:row>
      <xdr:rowOff>142875</xdr:rowOff>
    </xdr:to>
    <xdr:pic>
      <xdr:nvPicPr>
        <xdr:cNvPr id="2" name="Picture 1">
          <a:extLst>
            <a:ext uri="{FF2B5EF4-FFF2-40B4-BE49-F238E27FC236}">
              <a16:creationId xmlns:a16="http://schemas.microsoft.com/office/drawing/2014/main" id="{52FCF59C-F115-3ABC-AC24-9FD73A03B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8800" y="762000"/>
          <a:ext cx="4800600" cy="3762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514350</xdr:colOff>
      <xdr:row>14</xdr:row>
      <xdr:rowOff>76200</xdr:rowOff>
    </xdr:from>
    <xdr:to>
      <xdr:col>12</xdr:col>
      <xdr:colOff>123825</xdr:colOff>
      <xdr:row>28</xdr:row>
      <xdr:rowOff>152400</xdr:rowOff>
    </xdr:to>
    <xdr:graphicFrame macro="">
      <xdr:nvGraphicFramePr>
        <xdr:cNvPr id="2" name="Chart 1">
          <a:extLst>
            <a:ext uri="{FF2B5EF4-FFF2-40B4-BE49-F238E27FC236}">
              <a16:creationId xmlns:a16="http://schemas.microsoft.com/office/drawing/2014/main" id="{5BD677DB-CC67-4E4A-8C4B-6D00F4C086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76200</xdr:colOff>
      <xdr:row>14</xdr:row>
      <xdr:rowOff>85725</xdr:rowOff>
    </xdr:from>
    <xdr:to>
      <xdr:col>20</xdr:col>
      <xdr:colOff>381000</xdr:colOff>
      <xdr:row>28</xdr:row>
      <xdr:rowOff>161925</xdr:rowOff>
    </xdr:to>
    <xdr:graphicFrame macro="">
      <xdr:nvGraphicFramePr>
        <xdr:cNvPr id="3" name="Chart 2">
          <a:extLst>
            <a:ext uri="{FF2B5EF4-FFF2-40B4-BE49-F238E27FC236}">
              <a16:creationId xmlns:a16="http://schemas.microsoft.com/office/drawing/2014/main" id="{9F320CB0-9E99-434A-9CCC-A5FE1E9FF5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Downloads\2025-2026-Stormdrain-Data-and-Trends.xlsx" TargetMode="External"/><Relationship Id="rId1" Type="http://schemas.openxmlformats.org/officeDocument/2006/relationships/externalLinkPath" Target="file:///C:\Downloads\2025-2026-Stormdrain-Data-and-Tren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ormdrain Data - 2025-2026"/>
      <sheetName val="E. coli Trends"/>
      <sheetName val="SD17 - Phosphorus"/>
    </sheetNames>
    <sheetDataSet>
      <sheetData sheetId="0">
        <row r="14">
          <cell r="S14" t="str">
            <v>E. coli MPN</v>
          </cell>
        </row>
        <row r="15">
          <cell r="O15" t="str">
            <v>First Flush</v>
          </cell>
          <cell r="S15">
            <v>2419.1999999999998</v>
          </cell>
        </row>
        <row r="16">
          <cell r="O16" t="str">
            <v>Wet Weather</v>
          </cell>
          <cell r="S16">
            <v>133.4</v>
          </cell>
        </row>
        <row r="17">
          <cell r="O17" t="str">
            <v>Dry Weather</v>
          </cell>
          <cell r="S17" t="str">
            <v>-</v>
          </cell>
        </row>
        <row r="18">
          <cell r="S18" t="str">
            <v>E. coli MPN</v>
          </cell>
        </row>
        <row r="19">
          <cell r="O19" t="str">
            <v>First Flush</v>
          </cell>
          <cell r="S19">
            <v>1732.9</v>
          </cell>
        </row>
        <row r="20">
          <cell r="O20" t="str">
            <v>Wet Weather</v>
          </cell>
          <cell r="S20">
            <v>275.5</v>
          </cell>
        </row>
        <row r="21">
          <cell r="O21" t="str">
            <v>Dry Weather</v>
          </cell>
          <cell r="S21">
            <v>298.7</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4C3E1-CB3E-41BB-A355-3EDD76294159}">
  <dimension ref="A1:H44"/>
  <sheetViews>
    <sheetView tabSelected="1" topLeftCell="E29" zoomScale="110" zoomScaleNormal="110" zoomScaleSheetLayoutView="100" workbookViewId="0">
      <selection activeCell="H25" sqref="H25"/>
    </sheetView>
  </sheetViews>
  <sheetFormatPr defaultColWidth="30.5703125" defaultRowHeight="15.75" x14ac:dyDescent="0.25"/>
  <cols>
    <col min="1" max="1" width="30.5703125" style="4"/>
    <col min="2" max="2" width="57.42578125" style="4" customWidth="1"/>
    <col min="3" max="3" width="95" style="4" customWidth="1"/>
    <col min="4" max="4" width="30.5703125" style="4"/>
    <col min="5" max="5" width="71.7109375" style="4" customWidth="1"/>
    <col min="6" max="6" width="50.85546875" style="4" customWidth="1"/>
    <col min="7" max="7" width="58.7109375" style="4" customWidth="1"/>
    <col min="8" max="8" width="112.5703125" style="4" customWidth="1"/>
    <col min="9" max="16384" width="30.5703125" style="4"/>
  </cols>
  <sheetData>
    <row r="1" spans="1:8" ht="16.5" thickBot="1" x14ac:dyDescent="0.3">
      <c r="A1" s="75" t="s">
        <v>19</v>
      </c>
      <c r="B1" s="76"/>
      <c r="C1" s="76"/>
      <c r="D1" s="76"/>
      <c r="E1" s="76"/>
      <c r="F1" s="76"/>
      <c r="G1" s="76"/>
      <c r="H1" s="77"/>
    </row>
    <row r="2" spans="1:8" x14ac:dyDescent="0.25">
      <c r="A2" s="1" t="s">
        <v>0</v>
      </c>
      <c r="B2" s="2" t="s">
        <v>2</v>
      </c>
      <c r="C2" s="2" t="s">
        <v>4</v>
      </c>
      <c r="D2" s="2" t="s">
        <v>6</v>
      </c>
      <c r="E2" s="2" t="s">
        <v>7</v>
      </c>
      <c r="F2" s="2" t="s">
        <v>9</v>
      </c>
      <c r="G2" s="73" t="s">
        <v>20</v>
      </c>
      <c r="H2" s="3" t="s">
        <v>11</v>
      </c>
    </row>
    <row r="3" spans="1:8" ht="32.25" thickBot="1" x14ac:dyDescent="0.3">
      <c r="A3" s="7" t="s">
        <v>1</v>
      </c>
      <c r="B3" s="8" t="s">
        <v>3</v>
      </c>
      <c r="C3" s="8" t="s">
        <v>5</v>
      </c>
      <c r="D3" s="8" t="s">
        <v>33</v>
      </c>
      <c r="E3" s="8" t="s">
        <v>8</v>
      </c>
      <c r="F3" s="8" t="s">
        <v>10</v>
      </c>
      <c r="G3" s="74"/>
      <c r="H3" s="9" t="s">
        <v>12</v>
      </c>
    </row>
    <row r="4" spans="1:8" ht="225.75" customHeight="1" thickTop="1" x14ac:dyDescent="0.25">
      <c r="A4" s="55" t="s">
        <v>21</v>
      </c>
      <c r="B4" s="67" t="s">
        <v>26</v>
      </c>
      <c r="C4" s="72" t="s">
        <v>129</v>
      </c>
      <c r="D4" s="72" t="s">
        <v>47</v>
      </c>
      <c r="E4" s="72" t="s">
        <v>50</v>
      </c>
      <c r="F4" s="72" t="s">
        <v>22</v>
      </c>
      <c r="G4" s="72" t="s">
        <v>40</v>
      </c>
      <c r="H4" s="10" t="s">
        <v>132</v>
      </c>
    </row>
    <row r="5" spans="1:8" x14ac:dyDescent="0.25">
      <c r="A5" s="56"/>
      <c r="B5" s="59"/>
      <c r="C5" s="62"/>
      <c r="D5" s="62"/>
      <c r="E5" s="62"/>
      <c r="F5" s="62"/>
      <c r="G5" s="62"/>
      <c r="H5" s="10" t="s">
        <v>15</v>
      </c>
    </row>
    <row r="6" spans="1:8" x14ac:dyDescent="0.25">
      <c r="A6" s="56"/>
      <c r="B6" s="59"/>
      <c r="C6" s="62"/>
      <c r="D6" s="62"/>
      <c r="E6" s="62"/>
      <c r="F6" s="62"/>
      <c r="G6" s="62"/>
      <c r="H6" s="10" t="s">
        <v>16</v>
      </c>
    </row>
    <row r="7" spans="1:8" x14ac:dyDescent="0.25">
      <c r="A7" s="56"/>
      <c r="B7" s="59"/>
      <c r="C7" s="62"/>
      <c r="D7" s="62"/>
      <c r="E7" s="62"/>
      <c r="F7" s="62"/>
      <c r="G7" s="62"/>
      <c r="H7" s="10" t="s">
        <v>17</v>
      </c>
    </row>
    <row r="8" spans="1:8" ht="84" customHeight="1" thickBot="1" x14ac:dyDescent="0.3">
      <c r="A8" s="56"/>
      <c r="B8" s="59"/>
      <c r="C8" s="63"/>
      <c r="D8" s="63"/>
      <c r="E8" s="63"/>
      <c r="F8" s="63"/>
      <c r="G8" s="63"/>
      <c r="H8" s="11" t="s">
        <v>18</v>
      </c>
    </row>
    <row r="9" spans="1:8" ht="167.25" customHeight="1" thickTop="1" x14ac:dyDescent="0.25">
      <c r="A9" s="56"/>
      <c r="B9" s="59"/>
      <c r="C9" s="64" t="s">
        <v>130</v>
      </c>
      <c r="D9" s="72" t="s">
        <v>47</v>
      </c>
      <c r="E9" s="64" t="s">
        <v>49</v>
      </c>
      <c r="F9" s="64" t="s">
        <v>13</v>
      </c>
      <c r="G9" s="72" t="s">
        <v>34</v>
      </c>
      <c r="H9" s="10" t="s">
        <v>133</v>
      </c>
    </row>
    <row r="10" spans="1:8" x14ac:dyDescent="0.25">
      <c r="A10" s="56"/>
      <c r="B10" s="59"/>
      <c r="C10" s="62"/>
      <c r="D10" s="62"/>
      <c r="E10" s="62"/>
      <c r="F10" s="62"/>
      <c r="G10" s="62"/>
      <c r="H10" s="10" t="s">
        <v>15</v>
      </c>
    </row>
    <row r="11" spans="1:8" x14ac:dyDescent="0.25">
      <c r="A11" s="56"/>
      <c r="B11" s="59"/>
      <c r="C11" s="62"/>
      <c r="D11" s="62"/>
      <c r="E11" s="62"/>
      <c r="F11" s="62"/>
      <c r="G11" s="62"/>
      <c r="H11" s="10" t="s">
        <v>16</v>
      </c>
    </row>
    <row r="12" spans="1:8" x14ac:dyDescent="0.25">
      <c r="A12" s="56"/>
      <c r="B12" s="59"/>
      <c r="C12" s="62"/>
      <c r="D12" s="62"/>
      <c r="E12" s="62"/>
      <c r="F12" s="62"/>
      <c r="G12" s="62"/>
      <c r="H12" s="10" t="s">
        <v>17</v>
      </c>
    </row>
    <row r="13" spans="1:8" ht="16.5" thickBot="1" x14ac:dyDescent="0.3">
      <c r="A13" s="56"/>
      <c r="B13" s="59"/>
      <c r="C13" s="63"/>
      <c r="D13" s="63"/>
      <c r="E13" s="63"/>
      <c r="F13" s="63"/>
      <c r="G13" s="63"/>
      <c r="H13" s="11" t="s">
        <v>18</v>
      </c>
    </row>
    <row r="14" spans="1:8" ht="90" customHeight="1" thickTop="1" x14ac:dyDescent="0.25">
      <c r="A14" s="56"/>
      <c r="B14" s="59"/>
      <c r="C14" s="64" t="s">
        <v>48</v>
      </c>
      <c r="D14" s="72" t="s">
        <v>47</v>
      </c>
      <c r="E14" s="64" t="s">
        <v>52</v>
      </c>
      <c r="F14" s="64" t="s">
        <v>13</v>
      </c>
      <c r="G14" s="64" t="s">
        <v>41</v>
      </c>
      <c r="H14" s="10" t="s">
        <v>103</v>
      </c>
    </row>
    <row r="15" spans="1:8" x14ac:dyDescent="0.25">
      <c r="A15" s="56"/>
      <c r="B15" s="59"/>
      <c r="C15" s="62"/>
      <c r="D15" s="62"/>
      <c r="E15" s="62"/>
      <c r="F15" s="62"/>
      <c r="G15" s="62"/>
      <c r="H15" s="10" t="s">
        <v>15</v>
      </c>
    </row>
    <row r="16" spans="1:8" x14ac:dyDescent="0.25">
      <c r="A16" s="56"/>
      <c r="B16" s="59"/>
      <c r="C16" s="62"/>
      <c r="D16" s="62"/>
      <c r="E16" s="62"/>
      <c r="F16" s="62"/>
      <c r="G16" s="62"/>
      <c r="H16" s="10" t="s">
        <v>16</v>
      </c>
    </row>
    <row r="17" spans="1:8" ht="21" customHeight="1" x14ac:dyDescent="0.25">
      <c r="A17" s="56"/>
      <c r="B17" s="59"/>
      <c r="C17" s="62"/>
      <c r="D17" s="62"/>
      <c r="E17" s="62"/>
      <c r="F17" s="62"/>
      <c r="G17" s="62"/>
      <c r="H17" s="10" t="s">
        <v>17</v>
      </c>
    </row>
    <row r="18" spans="1:8" ht="21.75" customHeight="1" thickBot="1" x14ac:dyDescent="0.3">
      <c r="A18" s="56"/>
      <c r="B18" s="60"/>
      <c r="C18" s="63"/>
      <c r="D18" s="63"/>
      <c r="E18" s="63"/>
      <c r="F18" s="63"/>
      <c r="G18" s="63"/>
      <c r="H18" s="11" t="s">
        <v>18</v>
      </c>
    </row>
    <row r="19" spans="1:8" ht="31.5" x14ac:dyDescent="0.25">
      <c r="A19" s="56"/>
      <c r="B19" s="64" t="s">
        <v>53</v>
      </c>
      <c r="C19" s="64" t="s">
        <v>54</v>
      </c>
      <c r="D19" s="64" t="s">
        <v>51</v>
      </c>
      <c r="E19" s="64" t="s">
        <v>55</v>
      </c>
      <c r="F19" s="64" t="s">
        <v>13</v>
      </c>
      <c r="G19" s="64" t="s">
        <v>35</v>
      </c>
      <c r="H19" s="10" t="s">
        <v>104</v>
      </c>
    </row>
    <row r="20" spans="1:8" x14ac:dyDescent="0.25">
      <c r="A20" s="56"/>
      <c r="B20" s="62"/>
      <c r="C20" s="62"/>
      <c r="D20" s="62"/>
      <c r="E20" s="62"/>
      <c r="F20" s="62"/>
      <c r="G20" s="62"/>
      <c r="H20" s="10" t="s">
        <v>15</v>
      </c>
    </row>
    <row r="21" spans="1:8" x14ac:dyDescent="0.25">
      <c r="A21" s="56"/>
      <c r="B21" s="62"/>
      <c r="C21" s="62"/>
      <c r="D21" s="62"/>
      <c r="E21" s="62"/>
      <c r="F21" s="62"/>
      <c r="G21" s="62"/>
      <c r="H21" s="10" t="s">
        <v>16</v>
      </c>
    </row>
    <row r="22" spans="1:8" x14ac:dyDescent="0.25">
      <c r="A22" s="56"/>
      <c r="B22" s="62"/>
      <c r="C22" s="62"/>
      <c r="D22" s="62"/>
      <c r="E22" s="62"/>
      <c r="F22" s="62"/>
      <c r="G22" s="62"/>
      <c r="H22" s="10" t="s">
        <v>17</v>
      </c>
    </row>
    <row r="23" spans="1:8" ht="33.75" customHeight="1" thickBot="1" x14ac:dyDescent="0.3">
      <c r="A23" s="56"/>
      <c r="B23" s="62"/>
      <c r="C23" s="62"/>
      <c r="D23" s="62"/>
      <c r="E23" s="62"/>
      <c r="F23" s="63"/>
      <c r="G23" s="63"/>
      <c r="H23" s="11" t="s">
        <v>18</v>
      </c>
    </row>
    <row r="24" spans="1:8" ht="110.25" x14ac:dyDescent="0.25">
      <c r="A24" s="56"/>
      <c r="B24" s="64" t="s">
        <v>23</v>
      </c>
      <c r="C24" s="64" t="s">
        <v>56</v>
      </c>
      <c r="D24" s="64" t="s">
        <v>32</v>
      </c>
      <c r="E24" s="69" t="s">
        <v>57</v>
      </c>
      <c r="F24" s="64" t="s">
        <v>24</v>
      </c>
      <c r="G24" s="61" t="s">
        <v>36</v>
      </c>
      <c r="H24" s="10" t="s">
        <v>134</v>
      </c>
    </row>
    <row r="25" spans="1:8" x14ac:dyDescent="0.25">
      <c r="A25" s="56"/>
      <c r="B25" s="62"/>
      <c r="C25" s="62"/>
      <c r="D25" s="62"/>
      <c r="E25" s="70"/>
      <c r="F25" s="62"/>
      <c r="G25" s="62"/>
      <c r="H25" s="10" t="s">
        <v>15</v>
      </c>
    </row>
    <row r="26" spans="1:8" x14ac:dyDescent="0.25">
      <c r="A26" s="56"/>
      <c r="B26" s="62"/>
      <c r="C26" s="62"/>
      <c r="D26" s="62"/>
      <c r="E26" s="70"/>
      <c r="F26" s="62"/>
      <c r="G26" s="62"/>
      <c r="H26" s="10" t="s">
        <v>16</v>
      </c>
    </row>
    <row r="27" spans="1:8" x14ac:dyDescent="0.25">
      <c r="A27" s="56"/>
      <c r="B27" s="62"/>
      <c r="C27" s="62"/>
      <c r="D27" s="62"/>
      <c r="E27" s="70"/>
      <c r="F27" s="62"/>
      <c r="G27" s="62"/>
      <c r="H27" s="10" t="s">
        <v>17</v>
      </c>
    </row>
    <row r="28" spans="1:8" ht="16.5" thickBot="1" x14ac:dyDescent="0.3">
      <c r="A28" s="56"/>
      <c r="B28" s="63"/>
      <c r="C28" s="63"/>
      <c r="D28" s="63"/>
      <c r="E28" s="71"/>
      <c r="F28" s="63"/>
      <c r="G28" s="63"/>
      <c r="H28" s="11" t="s">
        <v>18</v>
      </c>
    </row>
    <row r="29" spans="1:8" ht="126" x14ac:dyDescent="0.25">
      <c r="A29" s="56"/>
      <c r="B29" s="64" t="s">
        <v>25</v>
      </c>
      <c r="C29" s="64" t="s">
        <v>58</v>
      </c>
      <c r="D29" s="64" t="s">
        <v>60</v>
      </c>
      <c r="E29" s="64" t="s">
        <v>59</v>
      </c>
      <c r="F29" s="64" t="s">
        <v>13</v>
      </c>
      <c r="G29" s="64" t="s">
        <v>37</v>
      </c>
      <c r="H29" s="10" t="s">
        <v>131</v>
      </c>
    </row>
    <row r="30" spans="1:8" x14ac:dyDescent="0.25">
      <c r="A30" s="56"/>
      <c r="B30" s="62"/>
      <c r="C30" s="62"/>
      <c r="D30" s="62"/>
      <c r="E30" s="62"/>
      <c r="F30" s="62"/>
      <c r="G30" s="62"/>
      <c r="H30" s="10" t="s">
        <v>15</v>
      </c>
    </row>
    <row r="31" spans="1:8" x14ac:dyDescent="0.25">
      <c r="A31" s="56"/>
      <c r="B31" s="62"/>
      <c r="C31" s="62"/>
      <c r="D31" s="62"/>
      <c r="E31" s="62"/>
      <c r="F31" s="62"/>
      <c r="G31" s="62"/>
      <c r="H31" s="10" t="s">
        <v>16</v>
      </c>
    </row>
    <row r="32" spans="1:8" x14ac:dyDescent="0.25">
      <c r="A32" s="56"/>
      <c r="B32" s="62"/>
      <c r="C32" s="62"/>
      <c r="D32" s="62"/>
      <c r="E32" s="62"/>
      <c r="F32" s="62"/>
      <c r="G32" s="62"/>
      <c r="H32" s="10" t="s">
        <v>17</v>
      </c>
    </row>
    <row r="33" spans="1:8" ht="58.5" customHeight="1" thickBot="1" x14ac:dyDescent="0.3">
      <c r="A33" s="56"/>
      <c r="B33" s="62"/>
      <c r="C33" s="62"/>
      <c r="D33" s="62"/>
      <c r="E33" s="62"/>
      <c r="F33" s="62"/>
      <c r="G33" s="63"/>
      <c r="H33" s="11" t="s">
        <v>18</v>
      </c>
    </row>
    <row r="34" spans="1:8" ht="103.5" customHeight="1" x14ac:dyDescent="0.25">
      <c r="A34" s="56"/>
      <c r="B34" s="64" t="s">
        <v>31</v>
      </c>
      <c r="C34" s="64" t="s">
        <v>64</v>
      </c>
      <c r="D34" s="64" t="s">
        <v>39</v>
      </c>
      <c r="E34" s="64" t="s">
        <v>61</v>
      </c>
      <c r="F34" s="64" t="s">
        <v>13</v>
      </c>
      <c r="G34" s="61" t="s">
        <v>38</v>
      </c>
      <c r="H34" s="10" t="s">
        <v>128</v>
      </c>
    </row>
    <row r="35" spans="1:8" x14ac:dyDescent="0.25">
      <c r="A35" s="56"/>
      <c r="B35" s="62"/>
      <c r="C35" s="62"/>
      <c r="D35" s="62"/>
      <c r="E35" s="62"/>
      <c r="F35" s="62"/>
      <c r="G35" s="65"/>
      <c r="H35" s="10" t="s">
        <v>15</v>
      </c>
    </row>
    <row r="36" spans="1:8" x14ac:dyDescent="0.25">
      <c r="A36" s="56"/>
      <c r="B36" s="62"/>
      <c r="C36" s="62"/>
      <c r="D36" s="62"/>
      <c r="E36" s="62"/>
      <c r="F36" s="62"/>
      <c r="G36" s="65"/>
      <c r="H36" s="10" t="s">
        <v>16</v>
      </c>
    </row>
    <row r="37" spans="1:8" x14ac:dyDescent="0.25">
      <c r="A37" s="56"/>
      <c r="B37" s="62"/>
      <c r="C37" s="62"/>
      <c r="D37" s="62"/>
      <c r="E37" s="62"/>
      <c r="F37" s="62"/>
      <c r="G37" s="65"/>
      <c r="H37" s="10" t="s">
        <v>17</v>
      </c>
    </row>
    <row r="38" spans="1:8" ht="48" customHeight="1" thickBot="1" x14ac:dyDescent="0.3">
      <c r="A38" s="56"/>
      <c r="B38" s="68"/>
      <c r="C38" s="68"/>
      <c r="D38" s="63"/>
      <c r="E38" s="63"/>
      <c r="F38" s="68"/>
      <c r="G38" s="66"/>
      <c r="H38" s="11" t="s">
        <v>18</v>
      </c>
    </row>
    <row r="39" spans="1:8" ht="62.25" customHeight="1" thickTop="1" x14ac:dyDescent="0.25">
      <c r="A39" s="56"/>
      <c r="B39" s="58" t="s">
        <v>63</v>
      </c>
      <c r="C39" s="67" t="s">
        <v>29</v>
      </c>
      <c r="D39" s="58" t="s">
        <v>30</v>
      </c>
      <c r="E39" s="58" t="s">
        <v>62</v>
      </c>
      <c r="F39" s="58" t="s">
        <v>14</v>
      </c>
      <c r="G39" s="58" t="s">
        <v>46</v>
      </c>
      <c r="H39" s="5" t="s">
        <v>127</v>
      </c>
    </row>
    <row r="40" spans="1:8" x14ac:dyDescent="0.25">
      <c r="A40" s="56"/>
      <c r="B40" s="59"/>
      <c r="C40" s="59"/>
      <c r="D40" s="59"/>
      <c r="E40" s="59"/>
      <c r="F40" s="59"/>
      <c r="G40" s="59"/>
      <c r="H40" s="5" t="s">
        <v>42</v>
      </c>
    </row>
    <row r="41" spans="1:8" x14ac:dyDescent="0.25">
      <c r="A41" s="56"/>
      <c r="B41" s="59"/>
      <c r="C41" s="59"/>
      <c r="D41" s="59"/>
      <c r="E41" s="59"/>
      <c r="F41" s="59"/>
      <c r="G41" s="59"/>
      <c r="H41" s="5" t="s">
        <v>43</v>
      </c>
    </row>
    <row r="42" spans="1:8" x14ac:dyDescent="0.25">
      <c r="A42" s="56"/>
      <c r="B42" s="59"/>
      <c r="C42" s="59"/>
      <c r="D42" s="59"/>
      <c r="E42" s="59"/>
      <c r="F42" s="59"/>
      <c r="G42" s="59"/>
      <c r="H42" s="5" t="s">
        <v>44</v>
      </c>
    </row>
    <row r="43" spans="1:8" ht="16.5" thickBot="1" x14ac:dyDescent="0.3">
      <c r="A43" s="57"/>
      <c r="B43" s="60"/>
      <c r="C43" s="60"/>
      <c r="D43" s="60"/>
      <c r="E43" s="60"/>
      <c r="F43" s="60"/>
      <c r="G43" s="60"/>
      <c r="H43" s="6" t="s">
        <v>45</v>
      </c>
    </row>
    <row r="44" spans="1:8" ht="16.5" thickTop="1" x14ac:dyDescent="0.25"/>
  </sheetData>
  <mergeCells count="49">
    <mergeCell ref="G9:G13"/>
    <mergeCell ref="G2:G3"/>
    <mergeCell ref="G19:G23"/>
    <mergeCell ref="G14:G18"/>
    <mergeCell ref="A1:H1"/>
    <mergeCell ref="C4:C8"/>
    <mergeCell ref="D4:D8"/>
    <mergeCell ref="E4:E8"/>
    <mergeCell ref="F4:F8"/>
    <mergeCell ref="G4:G8"/>
    <mergeCell ref="E9:E13"/>
    <mergeCell ref="F9:F13"/>
    <mergeCell ref="C14:C18"/>
    <mergeCell ref="D14:D18"/>
    <mergeCell ref="E14:E18"/>
    <mergeCell ref="F14:F18"/>
    <mergeCell ref="C9:C13"/>
    <mergeCell ref="D9:D13"/>
    <mergeCell ref="B24:B28"/>
    <mergeCell ref="C24:C28"/>
    <mergeCell ref="D24:D28"/>
    <mergeCell ref="E24:E28"/>
    <mergeCell ref="F24:F28"/>
    <mergeCell ref="B19:B23"/>
    <mergeCell ref="C19:C23"/>
    <mergeCell ref="D19:D23"/>
    <mergeCell ref="E19:E23"/>
    <mergeCell ref="F19:F23"/>
    <mergeCell ref="C29:C33"/>
    <mergeCell ref="D29:D33"/>
    <mergeCell ref="E29:E33"/>
    <mergeCell ref="F29:F33"/>
    <mergeCell ref="F34:F38"/>
    <mergeCell ref="A4:A43"/>
    <mergeCell ref="G39:G43"/>
    <mergeCell ref="G24:G28"/>
    <mergeCell ref="G29:G33"/>
    <mergeCell ref="G34:G38"/>
    <mergeCell ref="B39:B43"/>
    <mergeCell ref="C39:C43"/>
    <mergeCell ref="D39:D43"/>
    <mergeCell ref="E39:E43"/>
    <mergeCell ref="F39:F43"/>
    <mergeCell ref="B4:B18"/>
    <mergeCell ref="D34:D38"/>
    <mergeCell ref="E34:E38"/>
    <mergeCell ref="B34:B38"/>
    <mergeCell ref="C34:C38"/>
    <mergeCell ref="B29:B33"/>
  </mergeCells>
  <phoneticPr fontId="2" type="noConversion"/>
  <pageMargins left="0.7" right="0.7" top="0.75" bottom="0.75" header="0.3" footer="0.3"/>
  <pageSetup paperSize="17" scale="4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44A5B-619A-493C-A11B-386C99F64C71}">
  <dimension ref="B5:T20"/>
  <sheetViews>
    <sheetView workbookViewId="0">
      <selection activeCell="J23" sqref="J23"/>
    </sheetView>
  </sheetViews>
  <sheetFormatPr defaultRowHeight="15" x14ac:dyDescent="0.25"/>
  <cols>
    <col min="5" max="5" width="10.7109375" customWidth="1"/>
    <col min="6" max="6" width="12.42578125" customWidth="1"/>
    <col min="7" max="7" width="11.7109375" customWidth="1"/>
    <col min="9" max="9" width="15.7109375" customWidth="1"/>
    <col min="10" max="10" width="20" customWidth="1"/>
    <col min="11" max="11" width="10" customWidth="1"/>
    <col min="12" max="12" width="14.140625" customWidth="1"/>
    <col min="13" max="13" width="11.5703125" customWidth="1"/>
    <col min="14" max="14" width="14.140625" customWidth="1"/>
    <col min="15" max="15" width="12.5703125" customWidth="1"/>
    <col min="16" max="16" width="11.7109375" customWidth="1"/>
    <col min="17" max="17" width="11.85546875" customWidth="1"/>
    <col min="18" max="18" width="12.140625" customWidth="1"/>
  </cols>
  <sheetData>
    <row r="5" spans="2:20" ht="45" x14ac:dyDescent="0.25">
      <c r="D5" t="s">
        <v>66</v>
      </c>
      <c r="E5" s="12" t="s">
        <v>79</v>
      </c>
      <c r="F5" s="12" t="s">
        <v>27</v>
      </c>
      <c r="G5" s="12" t="s">
        <v>80</v>
      </c>
      <c r="H5" s="12" t="s">
        <v>81</v>
      </c>
      <c r="I5" s="12" t="s">
        <v>82</v>
      </c>
      <c r="J5" s="12" t="s">
        <v>83</v>
      </c>
      <c r="K5" s="12" t="s">
        <v>84</v>
      </c>
      <c r="L5" s="12" t="s">
        <v>85</v>
      </c>
      <c r="M5" s="12" t="s">
        <v>86</v>
      </c>
      <c r="N5" s="12" t="s">
        <v>87</v>
      </c>
      <c r="O5" s="12" t="s">
        <v>88</v>
      </c>
      <c r="P5" s="12" t="s">
        <v>28</v>
      </c>
      <c r="Q5" s="12" t="s">
        <v>90</v>
      </c>
      <c r="R5" s="12" t="s">
        <v>89</v>
      </c>
      <c r="S5" s="12"/>
      <c r="T5" s="12" t="s">
        <v>91</v>
      </c>
    </row>
    <row r="6" spans="2:20" x14ac:dyDescent="0.25">
      <c r="C6" t="s">
        <v>65</v>
      </c>
      <c r="P6">
        <v>1</v>
      </c>
      <c r="T6">
        <f>SUM(E6:P6)*36+Q6+(R6*37.66)</f>
        <v>36</v>
      </c>
    </row>
    <row r="7" spans="2:20" x14ac:dyDescent="0.25">
      <c r="B7" s="78">
        <v>2025</v>
      </c>
      <c r="C7" t="s">
        <v>67</v>
      </c>
      <c r="H7">
        <v>16</v>
      </c>
      <c r="I7">
        <v>2</v>
      </c>
      <c r="P7">
        <v>1</v>
      </c>
      <c r="R7">
        <v>34.25</v>
      </c>
      <c r="T7">
        <f t="shared" ref="T7:T18" si="0">SUM(E7:P7)*36+Q7+(R7*37.66)</f>
        <v>1973.8549999999998</v>
      </c>
    </row>
    <row r="8" spans="2:20" x14ac:dyDescent="0.25">
      <c r="B8" s="78"/>
      <c r="C8" t="s">
        <v>68</v>
      </c>
      <c r="H8">
        <v>20</v>
      </c>
      <c r="I8">
        <v>100</v>
      </c>
      <c r="L8">
        <v>52.5</v>
      </c>
      <c r="P8">
        <v>1</v>
      </c>
      <c r="R8">
        <v>63</v>
      </c>
      <c r="T8">
        <f t="shared" si="0"/>
        <v>8618.58</v>
      </c>
    </row>
    <row r="9" spans="2:20" x14ac:dyDescent="0.25">
      <c r="B9" s="78"/>
      <c r="C9" t="s">
        <v>69</v>
      </c>
      <c r="H9">
        <v>16</v>
      </c>
      <c r="L9">
        <v>56.5</v>
      </c>
      <c r="P9">
        <v>1</v>
      </c>
      <c r="R9">
        <v>107.75</v>
      </c>
      <c r="T9">
        <f t="shared" si="0"/>
        <v>6703.8649999999998</v>
      </c>
    </row>
    <row r="10" spans="2:20" x14ac:dyDescent="0.25">
      <c r="B10" s="78"/>
      <c r="C10" t="s">
        <v>70</v>
      </c>
      <c r="H10">
        <v>40</v>
      </c>
      <c r="I10">
        <v>50</v>
      </c>
      <c r="L10">
        <v>22</v>
      </c>
      <c r="P10">
        <v>1</v>
      </c>
      <c r="Q10">
        <v>1203.8399999999999</v>
      </c>
      <c r="R10">
        <v>96.5</v>
      </c>
      <c r="T10">
        <f t="shared" si="0"/>
        <v>8906.0299999999988</v>
      </c>
    </row>
    <row r="11" spans="2:20" x14ac:dyDescent="0.25">
      <c r="B11" s="78"/>
      <c r="C11" t="s">
        <v>71</v>
      </c>
      <c r="H11">
        <v>24</v>
      </c>
      <c r="L11">
        <v>16.5</v>
      </c>
      <c r="P11">
        <v>1</v>
      </c>
      <c r="R11">
        <v>128</v>
      </c>
      <c r="T11">
        <f t="shared" si="0"/>
        <v>6314.48</v>
      </c>
    </row>
    <row r="12" spans="2:20" x14ac:dyDescent="0.25">
      <c r="B12" s="78"/>
      <c r="C12" t="s">
        <v>72</v>
      </c>
      <c r="H12">
        <v>24</v>
      </c>
      <c r="I12">
        <v>29</v>
      </c>
      <c r="P12">
        <v>1</v>
      </c>
      <c r="R12">
        <v>178</v>
      </c>
      <c r="T12">
        <f t="shared" si="0"/>
        <v>8647.48</v>
      </c>
    </row>
    <row r="13" spans="2:20" x14ac:dyDescent="0.25">
      <c r="B13" s="78">
        <v>2026</v>
      </c>
      <c r="C13" t="s">
        <v>73</v>
      </c>
      <c r="H13">
        <v>20</v>
      </c>
      <c r="L13">
        <v>44.5</v>
      </c>
      <c r="P13">
        <v>1</v>
      </c>
      <c r="R13">
        <v>194.25</v>
      </c>
      <c r="T13">
        <f t="shared" si="0"/>
        <v>9673.4549999999981</v>
      </c>
    </row>
    <row r="14" spans="2:20" x14ac:dyDescent="0.25">
      <c r="B14" s="78"/>
      <c r="C14" t="s">
        <v>74</v>
      </c>
      <c r="H14">
        <v>16</v>
      </c>
      <c r="I14">
        <v>1</v>
      </c>
      <c r="P14">
        <v>1</v>
      </c>
      <c r="R14">
        <v>175.55</v>
      </c>
      <c r="T14">
        <f t="shared" si="0"/>
        <v>7259.2129999999997</v>
      </c>
    </row>
    <row r="15" spans="2:20" x14ac:dyDescent="0.25">
      <c r="B15" s="78"/>
      <c r="C15" t="s">
        <v>75</v>
      </c>
      <c r="H15">
        <v>16</v>
      </c>
      <c r="L15">
        <v>16</v>
      </c>
      <c r="P15">
        <v>1</v>
      </c>
      <c r="R15">
        <v>209</v>
      </c>
      <c r="T15">
        <f t="shared" si="0"/>
        <v>9058.9399999999987</v>
      </c>
    </row>
    <row r="16" spans="2:20" x14ac:dyDescent="0.25">
      <c r="B16" s="78"/>
      <c r="C16" t="s">
        <v>76</v>
      </c>
      <c r="H16">
        <v>16</v>
      </c>
      <c r="I16">
        <v>15</v>
      </c>
      <c r="P16">
        <v>1</v>
      </c>
      <c r="R16">
        <v>216</v>
      </c>
      <c r="T16">
        <f t="shared" si="0"/>
        <v>9286.56</v>
      </c>
    </row>
    <row r="17" spans="2:20" x14ac:dyDescent="0.25">
      <c r="B17" s="78"/>
      <c r="C17" t="s">
        <v>77</v>
      </c>
      <c r="H17">
        <v>20</v>
      </c>
      <c r="P17">
        <v>1</v>
      </c>
      <c r="R17">
        <v>150.85</v>
      </c>
      <c r="T17">
        <f t="shared" si="0"/>
        <v>6437.0109999999995</v>
      </c>
    </row>
    <row r="18" spans="2:20" x14ac:dyDescent="0.25">
      <c r="B18" s="78"/>
      <c r="C18" t="s">
        <v>78</v>
      </c>
      <c r="P18">
        <v>1</v>
      </c>
      <c r="T18">
        <f t="shared" si="0"/>
        <v>36</v>
      </c>
    </row>
    <row r="20" spans="2:20" x14ac:dyDescent="0.25">
      <c r="B20" t="s">
        <v>92</v>
      </c>
      <c r="E20">
        <f>SUM(E6:E18)</f>
        <v>0</v>
      </c>
      <c r="F20">
        <f t="shared" ref="F20:T20" si="1">SUM(F6:F18)</f>
        <v>0</v>
      </c>
      <c r="G20">
        <f t="shared" si="1"/>
        <v>0</v>
      </c>
      <c r="H20">
        <f t="shared" si="1"/>
        <v>228</v>
      </c>
      <c r="I20">
        <f t="shared" si="1"/>
        <v>197</v>
      </c>
      <c r="J20">
        <f t="shared" si="1"/>
        <v>0</v>
      </c>
      <c r="K20">
        <f t="shared" si="1"/>
        <v>0</v>
      </c>
      <c r="L20">
        <f t="shared" si="1"/>
        <v>208</v>
      </c>
      <c r="M20">
        <f t="shared" si="1"/>
        <v>0</v>
      </c>
      <c r="N20">
        <f t="shared" si="1"/>
        <v>0</v>
      </c>
      <c r="O20">
        <f t="shared" si="1"/>
        <v>0</v>
      </c>
      <c r="P20">
        <f t="shared" si="1"/>
        <v>13</v>
      </c>
      <c r="Q20">
        <f t="shared" si="1"/>
        <v>1203.8399999999999</v>
      </c>
      <c r="R20">
        <f t="shared" si="1"/>
        <v>1553.1499999999999</v>
      </c>
      <c r="T20">
        <f t="shared" si="1"/>
        <v>82951.468999999997</v>
      </c>
    </row>
  </sheetData>
  <mergeCells count="2">
    <mergeCell ref="B7:B12"/>
    <mergeCell ref="B13:B18"/>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47D21-F5C4-452C-8AE7-1397FED7D8B5}">
  <dimension ref="A1"/>
  <sheetViews>
    <sheetView workbookViewId="0">
      <selection activeCell="H29" sqref="H29"/>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756EA-5A3B-42E7-B226-3D316CE1D1FB}">
  <dimension ref="D2:O65"/>
  <sheetViews>
    <sheetView workbookViewId="0">
      <selection activeCell="T15" sqref="T15"/>
    </sheetView>
  </sheetViews>
  <sheetFormatPr defaultRowHeight="15" x14ac:dyDescent="0.25"/>
  <cols>
    <col min="5" max="5" width="25" bestFit="1" customWidth="1"/>
    <col min="6" max="6" width="11.140625" bestFit="1" customWidth="1"/>
    <col min="9" max="9" width="10.85546875" bestFit="1" customWidth="1"/>
    <col min="10" max="10" width="18.140625" bestFit="1" customWidth="1"/>
    <col min="15" max="15" width="18.140625" bestFit="1" customWidth="1"/>
  </cols>
  <sheetData>
    <row r="2" spans="4:15" x14ac:dyDescent="0.25">
      <c r="D2" t="s">
        <v>115</v>
      </c>
    </row>
    <row r="4" spans="4:15" x14ac:dyDescent="0.25">
      <c r="D4" s="13" t="s">
        <v>94</v>
      </c>
      <c r="E4" s="13" t="s">
        <v>95</v>
      </c>
    </row>
    <row r="5" spans="4:15" x14ac:dyDescent="0.25">
      <c r="D5" s="13" t="s">
        <v>96</v>
      </c>
      <c r="E5" s="13" t="s">
        <v>97</v>
      </c>
    </row>
    <row r="6" spans="4:15" x14ac:dyDescent="0.25">
      <c r="D6" s="13" t="s">
        <v>98</v>
      </c>
      <c r="E6" s="13" t="s">
        <v>99</v>
      </c>
    </row>
    <row r="7" spans="4:15" x14ac:dyDescent="0.25">
      <c r="D7" s="13" t="s">
        <v>101</v>
      </c>
      <c r="E7" s="13" t="s">
        <v>102</v>
      </c>
    </row>
    <row r="10" spans="4:15" x14ac:dyDescent="0.25">
      <c r="H10" s="14"/>
    </row>
    <row r="11" spans="4:15" x14ac:dyDescent="0.25">
      <c r="D11" s="15" t="s">
        <v>65</v>
      </c>
      <c r="E11" s="15" t="s">
        <v>93</v>
      </c>
      <c r="F11" s="15" t="s">
        <v>105</v>
      </c>
      <c r="G11" s="15" t="s">
        <v>106</v>
      </c>
      <c r="H11" s="16" t="s">
        <v>107</v>
      </c>
      <c r="I11" s="15" t="s">
        <v>108</v>
      </c>
      <c r="J11" s="15" t="s">
        <v>109</v>
      </c>
      <c r="L11" s="15" t="s">
        <v>94</v>
      </c>
      <c r="M11" s="15" t="s">
        <v>106</v>
      </c>
      <c r="N11" s="15" t="s">
        <v>108</v>
      </c>
      <c r="O11" s="15" t="s">
        <v>109</v>
      </c>
    </row>
    <row r="12" spans="4:15" x14ac:dyDescent="0.25">
      <c r="D12" s="13" t="s">
        <v>67</v>
      </c>
      <c r="E12" s="13" t="s">
        <v>94</v>
      </c>
      <c r="F12" s="17">
        <v>0.37847222222222221</v>
      </c>
      <c r="G12" s="18">
        <v>19.100000000000001</v>
      </c>
      <c r="H12" s="19">
        <f>G12*9/5+32</f>
        <v>66.38</v>
      </c>
      <c r="I12" s="20">
        <v>90.8</v>
      </c>
      <c r="J12" s="21">
        <v>0.10299999999999999</v>
      </c>
      <c r="K12" s="22"/>
      <c r="L12" s="23" t="s">
        <v>110</v>
      </c>
      <c r="M12" s="18">
        <f>AVERAGE(G12:G23)</f>
        <v>12.833333333333334</v>
      </c>
      <c r="N12" s="18">
        <f>AVERAGE(I12:I23)</f>
        <v>272.42727272727274</v>
      </c>
      <c r="O12" s="24">
        <f>AVERAGE(J12:J23)</f>
        <v>9.6999999999999989E-2</v>
      </c>
    </row>
    <row r="13" spans="4:15" x14ac:dyDescent="0.25">
      <c r="D13" s="13" t="s">
        <v>68</v>
      </c>
      <c r="E13" s="13" t="s">
        <v>94</v>
      </c>
      <c r="F13" s="17">
        <v>0.38541666666666669</v>
      </c>
      <c r="G13" s="18">
        <v>20.8</v>
      </c>
      <c r="H13" s="19">
        <f t="shared" ref="H13:H23" si="0">G13*9/5+32</f>
        <v>69.44</v>
      </c>
      <c r="I13" s="20">
        <v>143.9</v>
      </c>
      <c r="J13" s="25">
        <v>0.11</v>
      </c>
      <c r="L13" s="23" t="s">
        <v>111</v>
      </c>
      <c r="M13" s="18">
        <f>MAX(G12:G23)</f>
        <v>20.8</v>
      </c>
      <c r="N13" s="18">
        <f>MAX(I12:I23)</f>
        <v>770.1</v>
      </c>
      <c r="O13" s="13">
        <f>MAX(J12:J23)</f>
        <v>0.11799999999999999</v>
      </c>
    </row>
    <row r="14" spans="4:15" x14ac:dyDescent="0.25">
      <c r="D14" s="13" t="s">
        <v>69</v>
      </c>
      <c r="E14" s="13" t="s">
        <v>94</v>
      </c>
      <c r="F14" s="17">
        <v>0.38541666666666669</v>
      </c>
      <c r="G14" s="13">
        <v>16.3</v>
      </c>
      <c r="H14" s="19">
        <f t="shared" si="0"/>
        <v>61.34</v>
      </c>
      <c r="I14" s="20">
        <v>104.3</v>
      </c>
      <c r="J14" s="26">
        <v>7.4999999999999997E-2</v>
      </c>
      <c r="L14" s="23" t="s">
        <v>112</v>
      </c>
      <c r="M14" s="18">
        <f>MIN(G12:G23)</f>
        <v>5.9</v>
      </c>
      <c r="N14" s="18">
        <f>MIN(I12:I23)</f>
        <v>90.8</v>
      </c>
      <c r="O14" s="13">
        <f>MIN(J12:J23)</f>
        <v>7.4999999999999997E-2</v>
      </c>
    </row>
    <row r="15" spans="4:15" x14ac:dyDescent="0.25">
      <c r="D15" s="13" t="s">
        <v>70</v>
      </c>
      <c r="E15" s="13" t="s">
        <v>94</v>
      </c>
      <c r="F15" s="17">
        <v>0.38541666666666669</v>
      </c>
      <c r="G15" s="18">
        <v>12</v>
      </c>
      <c r="H15" s="19">
        <f t="shared" si="0"/>
        <v>53.6</v>
      </c>
      <c r="I15" s="20">
        <v>248.1</v>
      </c>
      <c r="J15" s="27">
        <v>7.8E-2</v>
      </c>
      <c r="L15" s="23" t="s">
        <v>113</v>
      </c>
      <c r="M15" s="18">
        <f>MEDIAN(G12:G23)</f>
        <v>12.05</v>
      </c>
      <c r="N15" s="18">
        <f>MEDIAN(I12:I23)</f>
        <v>214.2</v>
      </c>
      <c r="O15" s="13">
        <f>MEDIAN(J12:J23)</f>
        <v>0.10050000000000001</v>
      </c>
    </row>
    <row r="16" spans="4:15" x14ac:dyDescent="0.25">
      <c r="D16" s="13" t="s">
        <v>71</v>
      </c>
      <c r="E16" s="13" t="s">
        <v>94</v>
      </c>
      <c r="F16" s="28">
        <v>0.38541666666666669</v>
      </c>
      <c r="G16" s="29">
        <v>8.8000000000000007</v>
      </c>
      <c r="H16" s="19">
        <f t="shared" si="0"/>
        <v>47.84</v>
      </c>
      <c r="I16" s="30">
        <v>185</v>
      </c>
      <c r="J16" s="31" t="s">
        <v>100</v>
      </c>
      <c r="L16" s="23" t="s">
        <v>114</v>
      </c>
      <c r="M16" s="18">
        <f>M13-M14</f>
        <v>14.9</v>
      </c>
      <c r="N16" s="18">
        <f>N13-N14</f>
        <v>679.30000000000007</v>
      </c>
      <c r="O16" s="13">
        <f>O13-O14</f>
        <v>4.2999999999999997E-2</v>
      </c>
    </row>
    <row r="17" spans="4:15" x14ac:dyDescent="0.25">
      <c r="D17" s="13" t="s">
        <v>72</v>
      </c>
      <c r="E17" s="13" t="s">
        <v>94</v>
      </c>
      <c r="F17" s="28">
        <v>0.3888888888888889</v>
      </c>
      <c r="G17" s="29">
        <v>9.5</v>
      </c>
      <c r="H17" s="19">
        <f t="shared" si="0"/>
        <v>49.1</v>
      </c>
      <c r="I17" s="30">
        <v>325.5</v>
      </c>
      <c r="J17" s="31" t="s">
        <v>100</v>
      </c>
    </row>
    <row r="18" spans="4:15" x14ac:dyDescent="0.25">
      <c r="D18" s="13" t="s">
        <v>73</v>
      </c>
      <c r="E18" s="13" t="s">
        <v>94</v>
      </c>
      <c r="F18" s="28">
        <v>0.3888888888888889</v>
      </c>
      <c r="G18" s="29">
        <v>5.9</v>
      </c>
      <c r="H18" s="19">
        <f t="shared" si="0"/>
        <v>42.620000000000005</v>
      </c>
      <c r="I18" s="27">
        <v>214.2</v>
      </c>
      <c r="J18" s="31" t="s">
        <v>100</v>
      </c>
    </row>
    <row r="19" spans="4:15" x14ac:dyDescent="0.25">
      <c r="D19" s="13" t="s">
        <v>74</v>
      </c>
      <c r="E19" s="13" t="s">
        <v>94</v>
      </c>
      <c r="F19" s="28">
        <v>0.38541666666666669</v>
      </c>
      <c r="G19" s="32">
        <v>8.9</v>
      </c>
      <c r="H19" s="19">
        <f t="shared" si="0"/>
        <v>48.02</v>
      </c>
      <c r="I19" s="27">
        <v>218.7</v>
      </c>
      <c r="J19" s="31" t="s">
        <v>100</v>
      </c>
    </row>
    <row r="20" spans="4:15" x14ac:dyDescent="0.25">
      <c r="D20" s="13" t="s">
        <v>75</v>
      </c>
      <c r="E20" s="13" t="s">
        <v>94</v>
      </c>
      <c r="F20" s="28">
        <v>0.3923611111111111</v>
      </c>
      <c r="G20" s="29">
        <v>9.6</v>
      </c>
      <c r="H20" s="19">
        <f t="shared" si="0"/>
        <v>49.28</v>
      </c>
      <c r="I20" s="33">
        <v>770.1</v>
      </c>
      <c r="J20" s="31" t="s">
        <v>100</v>
      </c>
    </row>
    <row r="21" spans="4:15" x14ac:dyDescent="0.25">
      <c r="D21" s="13" t="s">
        <v>76</v>
      </c>
      <c r="E21" s="13" t="s">
        <v>94</v>
      </c>
      <c r="F21" s="28">
        <v>0.3888888888888889</v>
      </c>
      <c r="G21" s="29">
        <v>12.1</v>
      </c>
      <c r="H21" s="19">
        <f t="shared" si="0"/>
        <v>53.78</v>
      </c>
      <c r="I21" s="31" t="s">
        <v>100</v>
      </c>
      <c r="J21" s="31" t="s">
        <v>100</v>
      </c>
    </row>
    <row r="22" spans="4:15" x14ac:dyDescent="0.25">
      <c r="D22" s="13" t="s">
        <v>77</v>
      </c>
      <c r="E22" s="13" t="s">
        <v>94</v>
      </c>
      <c r="F22" s="28">
        <v>0.38541666666666669</v>
      </c>
      <c r="G22" s="29">
        <v>13</v>
      </c>
      <c r="H22" s="19">
        <f t="shared" si="0"/>
        <v>55.4</v>
      </c>
      <c r="I22" s="33">
        <v>517.20000000000005</v>
      </c>
      <c r="J22" s="33">
        <v>9.8000000000000004E-2</v>
      </c>
    </row>
    <row r="23" spans="4:15" x14ac:dyDescent="0.25">
      <c r="D23" s="13" t="s">
        <v>78</v>
      </c>
      <c r="E23" s="13" t="s">
        <v>94</v>
      </c>
      <c r="F23" s="28">
        <v>0.38194444444444442</v>
      </c>
      <c r="G23" s="29">
        <v>18</v>
      </c>
      <c r="H23" s="19">
        <f t="shared" si="0"/>
        <v>64.400000000000006</v>
      </c>
      <c r="I23" s="30">
        <v>178.9</v>
      </c>
      <c r="J23" s="33">
        <v>0.11799999999999999</v>
      </c>
    </row>
    <row r="24" spans="4:15" x14ac:dyDescent="0.25">
      <c r="H24" s="14"/>
    </row>
    <row r="25" spans="4:15" x14ac:dyDescent="0.25">
      <c r="D25" s="15" t="s">
        <v>65</v>
      </c>
      <c r="E25" s="15" t="s">
        <v>93</v>
      </c>
      <c r="F25" s="15" t="s">
        <v>105</v>
      </c>
      <c r="G25" s="15" t="s">
        <v>106</v>
      </c>
      <c r="H25" s="16" t="s">
        <v>107</v>
      </c>
      <c r="I25" s="15" t="s">
        <v>108</v>
      </c>
      <c r="J25" s="15" t="s">
        <v>109</v>
      </c>
      <c r="L25" s="15" t="s">
        <v>96</v>
      </c>
      <c r="M25" s="15" t="s">
        <v>106</v>
      </c>
      <c r="N25" s="15" t="s">
        <v>108</v>
      </c>
      <c r="O25" s="15" t="s">
        <v>109</v>
      </c>
    </row>
    <row r="26" spans="4:15" x14ac:dyDescent="0.25">
      <c r="D26" s="13" t="s">
        <v>67</v>
      </c>
      <c r="E26" s="13" t="s">
        <v>96</v>
      </c>
      <c r="F26" s="17">
        <v>0.38194444444444442</v>
      </c>
      <c r="G26" s="18">
        <v>20.100000000000001</v>
      </c>
      <c r="H26" s="19">
        <f>G26*9/5+32</f>
        <v>68.180000000000007</v>
      </c>
      <c r="I26" s="19">
        <v>139.6</v>
      </c>
      <c r="J26" s="34" t="s">
        <v>100</v>
      </c>
      <c r="L26" s="23" t="s">
        <v>110</v>
      </c>
      <c r="M26" s="18">
        <f>AVERAGE(G26:G37)</f>
        <v>12.936363636363637</v>
      </c>
      <c r="N26" s="18">
        <f>AVERAGE(I26:I37)</f>
        <v>668.79999999999984</v>
      </c>
      <c r="O26" s="13" t="e">
        <f>AVERAGE(J26:J37)</f>
        <v>#DIV/0!</v>
      </c>
    </row>
    <row r="27" spans="4:15" x14ac:dyDescent="0.25">
      <c r="D27" s="13" t="s">
        <v>68</v>
      </c>
      <c r="E27" s="13" t="s">
        <v>96</v>
      </c>
      <c r="F27" s="17">
        <v>0.3923611111111111</v>
      </c>
      <c r="G27" s="13">
        <v>21.3</v>
      </c>
      <c r="H27" s="19">
        <f t="shared" ref="H27:H37" si="1">G27*9/5+32</f>
        <v>70.34</v>
      </c>
      <c r="I27" s="35">
        <v>2419.1999999999998</v>
      </c>
      <c r="J27" s="34" t="s">
        <v>100</v>
      </c>
      <c r="L27" s="23" t="s">
        <v>111</v>
      </c>
      <c r="M27" s="18">
        <f>MAX(G26:G37)</f>
        <v>21.3</v>
      </c>
      <c r="N27" s="18">
        <f>MAX(I26:I37)</f>
        <v>2419.1999999999998</v>
      </c>
      <c r="O27" s="13">
        <f>MAX(J26:J37)</f>
        <v>0</v>
      </c>
    </row>
    <row r="28" spans="4:15" x14ac:dyDescent="0.25">
      <c r="D28" s="13" t="s">
        <v>69</v>
      </c>
      <c r="E28" s="13" t="s">
        <v>96</v>
      </c>
      <c r="F28" s="17">
        <v>0.3923611111111111</v>
      </c>
      <c r="G28" s="13">
        <v>16.5</v>
      </c>
      <c r="H28" s="19">
        <f t="shared" si="1"/>
        <v>61.7</v>
      </c>
      <c r="I28" s="19">
        <v>307.60000000000002</v>
      </c>
      <c r="J28" s="34" t="s">
        <v>100</v>
      </c>
      <c r="L28" s="23" t="s">
        <v>112</v>
      </c>
      <c r="M28" s="18">
        <f>MIN(G26:G37)</f>
        <v>4.7</v>
      </c>
      <c r="N28" s="18">
        <f>MIN(I26:I37)</f>
        <v>59.1</v>
      </c>
      <c r="O28" s="13">
        <f>MIN(J26:J37)</f>
        <v>0</v>
      </c>
    </row>
    <row r="29" spans="4:15" x14ac:dyDescent="0.25">
      <c r="D29" s="13" t="s">
        <v>70</v>
      </c>
      <c r="E29" s="13" t="s">
        <v>96</v>
      </c>
      <c r="F29" s="17">
        <v>0.3923611111111111</v>
      </c>
      <c r="G29" s="31" t="s">
        <v>100</v>
      </c>
      <c r="H29" s="36" t="s">
        <v>100</v>
      </c>
      <c r="I29" s="20">
        <v>72.7</v>
      </c>
      <c r="J29" s="34" t="s">
        <v>100</v>
      </c>
      <c r="L29" s="23" t="s">
        <v>113</v>
      </c>
      <c r="M29" s="18">
        <f>MEDIAN(G26:G37)</f>
        <v>12.2</v>
      </c>
      <c r="N29" s="18">
        <f>MEDIAN(I26:I37)</f>
        <v>186.8</v>
      </c>
      <c r="O29" s="13" t="e">
        <f>MEDIAN(J26:J37)</f>
        <v>#NUM!</v>
      </c>
    </row>
    <row r="30" spans="4:15" x14ac:dyDescent="0.25">
      <c r="D30" s="13" t="s">
        <v>71</v>
      </c>
      <c r="E30" s="13" t="s">
        <v>96</v>
      </c>
      <c r="F30" s="28">
        <v>0.3888888888888889</v>
      </c>
      <c r="G30" s="29">
        <v>7.4</v>
      </c>
      <c r="H30" s="19">
        <f t="shared" si="1"/>
        <v>45.32</v>
      </c>
      <c r="I30" s="27">
        <v>261.3</v>
      </c>
      <c r="J30" s="31" t="s">
        <v>100</v>
      </c>
      <c r="L30" s="23" t="s">
        <v>114</v>
      </c>
      <c r="M30" s="18">
        <f>M27-M28</f>
        <v>16.600000000000001</v>
      </c>
      <c r="N30" s="18">
        <f>N27-N28</f>
        <v>2360.1</v>
      </c>
      <c r="O30" s="13">
        <f>O27-O28</f>
        <v>0</v>
      </c>
    </row>
    <row r="31" spans="4:15" x14ac:dyDescent="0.25">
      <c r="D31" s="13" t="s">
        <v>72</v>
      </c>
      <c r="E31" s="13" t="s">
        <v>96</v>
      </c>
      <c r="F31" s="28">
        <v>0.3923611111111111</v>
      </c>
      <c r="G31" s="32">
        <v>8.6</v>
      </c>
      <c r="H31" s="19">
        <f t="shared" si="1"/>
        <v>47.48</v>
      </c>
      <c r="I31" s="30">
        <v>201.4</v>
      </c>
      <c r="J31" s="31" t="s">
        <v>100</v>
      </c>
    </row>
    <row r="32" spans="4:15" x14ac:dyDescent="0.25">
      <c r="D32" s="13" t="s">
        <v>73</v>
      </c>
      <c r="E32" s="13" t="s">
        <v>96</v>
      </c>
      <c r="F32" s="28">
        <v>0.39583333333333331</v>
      </c>
      <c r="G32" s="32">
        <v>4.7</v>
      </c>
      <c r="H32" s="19">
        <f t="shared" si="1"/>
        <v>40.46</v>
      </c>
      <c r="I32" s="27">
        <v>172.2</v>
      </c>
      <c r="J32" s="31" t="s">
        <v>100</v>
      </c>
    </row>
    <row r="33" spans="4:15" x14ac:dyDescent="0.25">
      <c r="D33" s="13" t="s">
        <v>74</v>
      </c>
      <c r="E33" s="13" t="s">
        <v>96</v>
      </c>
      <c r="F33" s="28">
        <v>0.3923611111111111</v>
      </c>
      <c r="G33" s="29">
        <v>8.5</v>
      </c>
      <c r="H33" s="19">
        <f t="shared" si="1"/>
        <v>47.3</v>
      </c>
      <c r="I33" s="30">
        <v>105</v>
      </c>
      <c r="J33" s="31" t="s">
        <v>100</v>
      </c>
    </row>
    <row r="34" spans="4:15" x14ac:dyDescent="0.25">
      <c r="D34" s="13" t="s">
        <v>75</v>
      </c>
      <c r="E34" s="13" t="s">
        <v>96</v>
      </c>
      <c r="F34" s="28">
        <v>0.39930555555555558</v>
      </c>
      <c r="G34" s="29">
        <v>9.1999999999999993</v>
      </c>
      <c r="H34" s="19">
        <f t="shared" si="1"/>
        <v>48.56</v>
      </c>
      <c r="I34" s="27">
        <v>59.1</v>
      </c>
      <c r="J34" s="31" t="s">
        <v>100</v>
      </c>
    </row>
    <row r="35" spans="4:15" x14ac:dyDescent="0.25">
      <c r="D35" s="13" t="s">
        <v>76</v>
      </c>
      <c r="E35" s="13" t="s">
        <v>96</v>
      </c>
      <c r="F35" s="28">
        <v>0.39583333333333331</v>
      </c>
      <c r="G35" s="29">
        <v>12.2</v>
      </c>
      <c r="H35" s="19">
        <f t="shared" si="1"/>
        <v>53.96</v>
      </c>
      <c r="I35" s="32">
        <v>135.4</v>
      </c>
      <c r="J35" s="31" t="s">
        <v>100</v>
      </c>
    </row>
    <row r="36" spans="4:15" x14ac:dyDescent="0.25">
      <c r="D36" s="13" t="s">
        <v>77</v>
      </c>
      <c r="E36" s="13" t="s">
        <v>96</v>
      </c>
      <c r="F36" s="28">
        <v>0.3923611111111111</v>
      </c>
      <c r="G36" s="29">
        <v>13.9</v>
      </c>
      <c r="H36" s="19">
        <f t="shared" si="1"/>
        <v>57.02</v>
      </c>
      <c r="I36" s="35">
        <v>2419.1999999999998</v>
      </c>
      <c r="J36" s="34" t="s">
        <v>100</v>
      </c>
    </row>
    <row r="37" spans="4:15" x14ac:dyDescent="0.25">
      <c r="D37" s="13" t="s">
        <v>78</v>
      </c>
      <c r="E37" s="13" t="s">
        <v>96</v>
      </c>
      <c r="F37" s="28">
        <v>0.3888888888888889</v>
      </c>
      <c r="G37" s="29">
        <v>19.899999999999999</v>
      </c>
      <c r="H37" s="19">
        <f t="shared" si="1"/>
        <v>67.819999999999993</v>
      </c>
      <c r="I37" s="33">
        <v>1732.9</v>
      </c>
      <c r="J37" s="34" t="s">
        <v>100</v>
      </c>
    </row>
    <row r="38" spans="4:15" x14ac:dyDescent="0.25">
      <c r="H38" s="14"/>
    </row>
    <row r="39" spans="4:15" x14ac:dyDescent="0.25">
      <c r="D39" s="15" t="s">
        <v>65</v>
      </c>
      <c r="E39" s="15" t="s">
        <v>93</v>
      </c>
      <c r="F39" s="15" t="s">
        <v>105</v>
      </c>
      <c r="G39" s="15" t="s">
        <v>106</v>
      </c>
      <c r="H39" s="16" t="s">
        <v>107</v>
      </c>
      <c r="I39" s="15" t="s">
        <v>108</v>
      </c>
      <c r="J39" s="15" t="s">
        <v>109</v>
      </c>
      <c r="L39" s="15" t="s">
        <v>98</v>
      </c>
      <c r="M39" s="15" t="s">
        <v>106</v>
      </c>
      <c r="N39" s="15" t="s">
        <v>108</v>
      </c>
      <c r="O39" s="15" t="s">
        <v>109</v>
      </c>
    </row>
    <row r="40" spans="4:15" x14ac:dyDescent="0.25">
      <c r="D40" s="13" t="s">
        <v>67</v>
      </c>
      <c r="E40" s="13" t="s">
        <v>98</v>
      </c>
      <c r="F40" s="37" t="s">
        <v>100</v>
      </c>
      <c r="G40" s="36" t="s">
        <v>100</v>
      </c>
      <c r="H40" s="36" t="s">
        <v>100</v>
      </c>
      <c r="I40" s="34" t="s">
        <v>100</v>
      </c>
      <c r="J40" s="34" t="s">
        <v>100</v>
      </c>
      <c r="L40" s="23" t="s">
        <v>110</v>
      </c>
      <c r="M40" s="18">
        <f>AVERAGE(G40:G51)</f>
        <v>8.52</v>
      </c>
      <c r="N40" s="18">
        <f>AVERAGE(I40:I51)</f>
        <v>612.24</v>
      </c>
      <c r="O40" s="13" t="e">
        <f>AVERAGE(J40:J51)</f>
        <v>#DIV/0!</v>
      </c>
    </row>
    <row r="41" spans="4:15" x14ac:dyDescent="0.25">
      <c r="D41" s="13" t="s">
        <v>68</v>
      </c>
      <c r="E41" s="13" t="s">
        <v>98</v>
      </c>
      <c r="F41" s="37" t="s">
        <v>100</v>
      </c>
      <c r="G41" s="36" t="s">
        <v>100</v>
      </c>
      <c r="H41" s="36" t="s">
        <v>100</v>
      </c>
      <c r="I41" s="34" t="s">
        <v>100</v>
      </c>
      <c r="J41" s="34" t="s">
        <v>100</v>
      </c>
      <c r="L41" s="23" t="s">
        <v>111</v>
      </c>
      <c r="M41" s="18">
        <f>MAX(G40:G51)</f>
        <v>12.4</v>
      </c>
      <c r="N41" s="18">
        <f>MAX(I40:I51)</f>
        <v>1553.1</v>
      </c>
      <c r="O41" s="13">
        <f>MAX(J40:J51)</f>
        <v>0</v>
      </c>
    </row>
    <row r="42" spans="4:15" x14ac:dyDescent="0.25">
      <c r="D42" s="13" t="s">
        <v>69</v>
      </c>
      <c r="E42" s="13" t="s">
        <v>98</v>
      </c>
      <c r="F42" s="37" t="s">
        <v>100</v>
      </c>
      <c r="G42" s="36" t="s">
        <v>100</v>
      </c>
      <c r="H42" s="36" t="s">
        <v>100</v>
      </c>
      <c r="I42" s="34" t="s">
        <v>100</v>
      </c>
      <c r="J42" s="34" t="s">
        <v>100</v>
      </c>
      <c r="L42" s="23" t="s">
        <v>112</v>
      </c>
      <c r="M42" s="18">
        <f>MIN(G40:G51)</f>
        <v>5.5</v>
      </c>
      <c r="N42" s="18">
        <f>MIN(I40:I51)</f>
        <v>36.9</v>
      </c>
      <c r="O42" s="13">
        <f>MIN(J40:J51)</f>
        <v>0</v>
      </c>
    </row>
    <row r="43" spans="4:15" x14ac:dyDescent="0.25">
      <c r="D43" s="13" t="s">
        <v>70</v>
      </c>
      <c r="E43" s="13" t="s">
        <v>98</v>
      </c>
      <c r="F43" s="37" t="s">
        <v>100</v>
      </c>
      <c r="G43" s="36" t="s">
        <v>100</v>
      </c>
      <c r="H43" s="36" t="s">
        <v>100</v>
      </c>
      <c r="I43" s="34" t="s">
        <v>100</v>
      </c>
      <c r="J43" s="34" t="s">
        <v>100</v>
      </c>
      <c r="L43" s="23" t="s">
        <v>113</v>
      </c>
      <c r="M43" s="18">
        <f>MEDIAN(G40:G51)</f>
        <v>8.3000000000000007</v>
      </c>
      <c r="N43" s="18">
        <f>MEDIAN(I40:I51)</f>
        <v>435.2</v>
      </c>
      <c r="O43" s="13" t="e">
        <f>MEDIAN(J40:J51)</f>
        <v>#NUM!</v>
      </c>
    </row>
    <row r="44" spans="4:15" x14ac:dyDescent="0.25">
      <c r="D44" s="13" t="s">
        <v>71</v>
      </c>
      <c r="E44" s="13" t="s">
        <v>98</v>
      </c>
      <c r="F44" s="37" t="s">
        <v>100</v>
      </c>
      <c r="G44" s="36" t="s">
        <v>100</v>
      </c>
      <c r="H44" s="36" t="s">
        <v>100</v>
      </c>
      <c r="I44" s="34" t="s">
        <v>100</v>
      </c>
      <c r="J44" s="34" t="s">
        <v>100</v>
      </c>
      <c r="L44" s="23" t="s">
        <v>114</v>
      </c>
      <c r="M44" s="18">
        <f>M41-M42</f>
        <v>6.9</v>
      </c>
      <c r="N44" s="18">
        <f>N41-N42</f>
        <v>1516.1999999999998</v>
      </c>
      <c r="O44" s="13">
        <f>O41-O42</f>
        <v>0</v>
      </c>
    </row>
    <row r="45" spans="4:15" x14ac:dyDescent="0.25">
      <c r="D45" s="13" t="s">
        <v>72</v>
      </c>
      <c r="E45" s="13" t="s">
        <v>98</v>
      </c>
      <c r="F45" s="38">
        <v>0.41319444444444442</v>
      </c>
      <c r="G45" s="30">
        <v>8.3000000000000007</v>
      </c>
      <c r="H45" s="30">
        <f>G45*9/5+32</f>
        <v>46.94</v>
      </c>
      <c r="I45" s="39">
        <v>435.2</v>
      </c>
      <c r="J45" s="34" t="s">
        <v>100</v>
      </c>
    </row>
    <row r="46" spans="4:15" x14ac:dyDescent="0.25">
      <c r="D46" s="13" t="s">
        <v>73</v>
      </c>
      <c r="E46" s="13" t="s">
        <v>98</v>
      </c>
      <c r="F46" s="38">
        <v>0.40972222222222221</v>
      </c>
      <c r="G46" s="30">
        <v>5.5</v>
      </c>
      <c r="H46" s="30">
        <f>G46*9/5+32</f>
        <v>41.9</v>
      </c>
      <c r="I46" s="30">
        <v>36.9</v>
      </c>
      <c r="J46" s="34" t="s">
        <v>100</v>
      </c>
    </row>
    <row r="47" spans="4:15" x14ac:dyDescent="0.25">
      <c r="D47" s="13" t="s">
        <v>74</v>
      </c>
      <c r="E47" s="13" t="s">
        <v>98</v>
      </c>
      <c r="F47" s="28">
        <v>0.40625</v>
      </c>
      <c r="G47" s="29">
        <v>7.9</v>
      </c>
      <c r="H47" s="30">
        <f>G47*9/5+32</f>
        <v>46.22</v>
      </c>
      <c r="I47" s="27">
        <v>55.6</v>
      </c>
      <c r="J47" s="31" t="s">
        <v>100</v>
      </c>
    </row>
    <row r="48" spans="4:15" x14ac:dyDescent="0.25">
      <c r="D48" s="13" t="s">
        <v>75</v>
      </c>
      <c r="E48" s="20" t="s">
        <v>98</v>
      </c>
      <c r="F48" s="38">
        <v>0.41319444444444442</v>
      </c>
      <c r="G48" s="30">
        <v>8.5</v>
      </c>
      <c r="H48" s="30">
        <f>G48*9/5+32</f>
        <v>47.3</v>
      </c>
      <c r="I48" s="33">
        <v>1553.1</v>
      </c>
      <c r="J48" s="34" t="s">
        <v>100</v>
      </c>
    </row>
    <row r="49" spans="4:15" x14ac:dyDescent="0.25">
      <c r="D49" s="13" t="s">
        <v>76</v>
      </c>
      <c r="E49" s="20" t="s">
        <v>98</v>
      </c>
      <c r="F49" s="38">
        <v>0.40972222222222221</v>
      </c>
      <c r="G49" s="30">
        <v>12.4</v>
      </c>
      <c r="H49" s="30">
        <f>G49*9/5+32</f>
        <v>54.32</v>
      </c>
      <c r="I49" s="33">
        <v>980.4</v>
      </c>
      <c r="J49" s="31" t="s">
        <v>100</v>
      </c>
    </row>
    <row r="50" spans="4:15" x14ac:dyDescent="0.25">
      <c r="D50" s="13" t="s">
        <v>77</v>
      </c>
      <c r="E50" s="20" t="s">
        <v>98</v>
      </c>
      <c r="F50" s="37" t="s">
        <v>100</v>
      </c>
      <c r="G50" s="36" t="s">
        <v>100</v>
      </c>
      <c r="H50" s="36" t="s">
        <v>100</v>
      </c>
      <c r="I50" s="36" t="s">
        <v>100</v>
      </c>
      <c r="J50" s="34" t="s">
        <v>100</v>
      </c>
    </row>
    <row r="51" spans="4:15" x14ac:dyDescent="0.25">
      <c r="D51" s="13" t="s">
        <v>78</v>
      </c>
      <c r="E51" s="20" t="s">
        <v>98</v>
      </c>
      <c r="F51" s="37" t="s">
        <v>100</v>
      </c>
      <c r="G51" s="36" t="s">
        <v>100</v>
      </c>
      <c r="H51" s="36" t="s">
        <v>100</v>
      </c>
      <c r="I51" s="36" t="s">
        <v>100</v>
      </c>
      <c r="J51" s="34" t="s">
        <v>100</v>
      </c>
    </row>
    <row r="52" spans="4:15" x14ac:dyDescent="0.25">
      <c r="H52" s="14"/>
    </row>
    <row r="53" spans="4:15" x14ac:dyDescent="0.25">
      <c r="D53" s="15" t="s">
        <v>65</v>
      </c>
      <c r="E53" s="15" t="s">
        <v>93</v>
      </c>
      <c r="F53" s="15" t="s">
        <v>105</v>
      </c>
      <c r="G53" s="15" t="s">
        <v>106</v>
      </c>
      <c r="H53" s="16" t="s">
        <v>107</v>
      </c>
      <c r="I53" s="15" t="s">
        <v>108</v>
      </c>
      <c r="J53" s="15" t="s">
        <v>109</v>
      </c>
      <c r="L53" s="15" t="s">
        <v>101</v>
      </c>
      <c r="M53" s="15" t="s">
        <v>106</v>
      </c>
      <c r="N53" s="15" t="s">
        <v>108</v>
      </c>
      <c r="O53" s="15" t="s">
        <v>109</v>
      </c>
    </row>
    <row r="54" spans="4:15" x14ac:dyDescent="0.25">
      <c r="D54" s="13" t="s">
        <v>67</v>
      </c>
      <c r="E54" s="13" t="s">
        <v>101</v>
      </c>
      <c r="F54" s="17">
        <v>0.3923611111111111</v>
      </c>
      <c r="G54" s="18">
        <v>20.9</v>
      </c>
      <c r="H54" s="19">
        <f>G54*9/5+32</f>
        <v>69.62</v>
      </c>
      <c r="I54" s="19">
        <v>214.3</v>
      </c>
      <c r="J54" s="40">
        <v>6.4000000000000001E-2</v>
      </c>
      <c r="K54" s="22"/>
      <c r="L54" s="23" t="s">
        <v>110</v>
      </c>
      <c r="M54" s="18">
        <f>AVERAGE(G54:G65)</f>
        <v>13.463636363636363</v>
      </c>
      <c r="N54" s="18">
        <f>AVERAGE(I54:I65)</f>
        <v>217.23333333333338</v>
      </c>
      <c r="O54" s="24">
        <f>AVERAGE(J54:J65)</f>
        <v>9.5833333333333326E-2</v>
      </c>
    </row>
    <row r="55" spans="4:15" x14ac:dyDescent="0.25">
      <c r="D55" s="13" t="s">
        <v>68</v>
      </c>
      <c r="E55" s="13" t="s">
        <v>101</v>
      </c>
      <c r="F55" s="17">
        <v>0.39930555555555558</v>
      </c>
      <c r="G55" s="18">
        <v>21.4</v>
      </c>
      <c r="H55" s="19">
        <f t="shared" ref="H55:H65" si="2">G55*9/5+32</f>
        <v>70.52</v>
      </c>
      <c r="I55" s="19">
        <v>248.9</v>
      </c>
      <c r="J55" s="26">
        <v>5.6000000000000001E-2</v>
      </c>
      <c r="L55" s="23" t="s">
        <v>111</v>
      </c>
      <c r="M55" s="18">
        <f>MAX(G54:G65)</f>
        <v>21.4</v>
      </c>
      <c r="N55" s="18">
        <f>MAX(I54:I65)</f>
        <v>613.1</v>
      </c>
      <c r="O55" s="13">
        <f>MAX(J54:J65)</f>
        <v>0.19400000000000001</v>
      </c>
    </row>
    <row r="56" spans="4:15" x14ac:dyDescent="0.25">
      <c r="D56" s="13" t="s">
        <v>69</v>
      </c>
      <c r="E56" s="13" t="s">
        <v>101</v>
      </c>
      <c r="F56" s="17">
        <v>0.39583333333333331</v>
      </c>
      <c r="G56" s="13">
        <v>16.3</v>
      </c>
      <c r="H56" s="19">
        <f t="shared" si="2"/>
        <v>61.34</v>
      </c>
      <c r="I56" s="41">
        <v>613.1</v>
      </c>
      <c r="J56" s="33">
        <v>0.11600000000000001</v>
      </c>
      <c r="L56" s="23" t="s">
        <v>112</v>
      </c>
      <c r="M56" s="18">
        <f>MIN(G54:G65)</f>
        <v>6</v>
      </c>
      <c r="N56" s="18">
        <f>MIN(I54:I65)</f>
        <v>50.4</v>
      </c>
      <c r="O56" s="13">
        <f>MIN(J54:J65)</f>
        <v>5.6000000000000001E-2</v>
      </c>
    </row>
    <row r="57" spans="4:15" x14ac:dyDescent="0.25">
      <c r="D57" s="13" t="s">
        <v>70</v>
      </c>
      <c r="E57" s="13" t="s">
        <v>101</v>
      </c>
      <c r="F57" s="17">
        <v>0.40277777777777779</v>
      </c>
      <c r="G57" s="31" t="s">
        <v>100</v>
      </c>
      <c r="H57" s="36" t="s">
        <v>100</v>
      </c>
      <c r="I57" s="41">
        <v>435.2</v>
      </c>
      <c r="J57" s="33">
        <v>0.19400000000000001</v>
      </c>
      <c r="L57" s="23" t="s">
        <v>113</v>
      </c>
      <c r="M57" s="18">
        <f>MEDIAN(G54:G65)</f>
        <v>12.3</v>
      </c>
      <c r="N57" s="18">
        <f>MEDIAN(I54:I65)</f>
        <v>180.65</v>
      </c>
      <c r="O57" s="13">
        <f>MEDIAN(J54:J65)</f>
        <v>7.4999999999999997E-2</v>
      </c>
    </row>
    <row r="58" spans="4:15" x14ac:dyDescent="0.25">
      <c r="D58" s="13" t="s">
        <v>71</v>
      </c>
      <c r="E58" s="13" t="s">
        <v>101</v>
      </c>
      <c r="F58" s="28">
        <v>0.39583333333333331</v>
      </c>
      <c r="G58" s="29">
        <v>8.4</v>
      </c>
      <c r="H58" s="19">
        <f t="shared" si="2"/>
        <v>47.120000000000005</v>
      </c>
      <c r="I58" s="30">
        <v>151.5</v>
      </c>
      <c r="J58" s="31" t="s">
        <v>100</v>
      </c>
      <c r="L58" s="23" t="s">
        <v>114</v>
      </c>
      <c r="M58" s="18">
        <f>M55-M56</f>
        <v>15.399999999999999</v>
      </c>
      <c r="N58" s="18">
        <f>N55-N56</f>
        <v>562.70000000000005</v>
      </c>
      <c r="O58" s="13">
        <f>O55-O56</f>
        <v>0.13800000000000001</v>
      </c>
    </row>
    <row r="59" spans="4:15" x14ac:dyDescent="0.25">
      <c r="D59" s="13" t="s">
        <v>72</v>
      </c>
      <c r="E59" s="13" t="s">
        <v>101</v>
      </c>
      <c r="F59" s="28">
        <v>0.39930555555555558</v>
      </c>
      <c r="G59" s="29">
        <v>8.5</v>
      </c>
      <c r="H59" s="19">
        <f t="shared" si="2"/>
        <v>47.3</v>
      </c>
      <c r="I59" s="30">
        <v>209.8</v>
      </c>
      <c r="J59" s="31" t="s">
        <v>100</v>
      </c>
    </row>
    <row r="60" spans="4:15" x14ac:dyDescent="0.25">
      <c r="D60" s="13" t="s">
        <v>73</v>
      </c>
      <c r="E60" s="13" t="s">
        <v>101</v>
      </c>
      <c r="F60" s="28">
        <v>0.40625</v>
      </c>
      <c r="G60" s="29">
        <v>6</v>
      </c>
      <c r="H60" s="19">
        <f t="shared" si="2"/>
        <v>42.8</v>
      </c>
      <c r="I60" s="27">
        <v>128.1</v>
      </c>
      <c r="J60" s="31" t="s">
        <v>100</v>
      </c>
    </row>
    <row r="61" spans="4:15" x14ac:dyDescent="0.25">
      <c r="D61" s="13" t="s">
        <v>74</v>
      </c>
      <c r="E61" s="13" t="s">
        <v>101</v>
      </c>
      <c r="F61" s="28">
        <v>0.39930555555555558</v>
      </c>
      <c r="G61" s="32">
        <v>8.5</v>
      </c>
      <c r="H61" s="19">
        <f t="shared" si="2"/>
        <v>47.3</v>
      </c>
      <c r="I61" s="30">
        <v>66.900000000000006</v>
      </c>
      <c r="J61" s="31" t="s">
        <v>100</v>
      </c>
    </row>
    <row r="62" spans="4:15" x14ac:dyDescent="0.25">
      <c r="D62" s="13" t="s">
        <v>75</v>
      </c>
      <c r="E62" s="13" t="s">
        <v>101</v>
      </c>
      <c r="F62" s="28">
        <v>0.40625</v>
      </c>
      <c r="G62" s="29">
        <v>9.8000000000000007</v>
      </c>
      <c r="H62" s="19">
        <f t="shared" si="2"/>
        <v>49.64</v>
      </c>
      <c r="I62" s="30">
        <v>50.4</v>
      </c>
      <c r="J62" s="31" t="s">
        <v>100</v>
      </c>
    </row>
    <row r="63" spans="4:15" x14ac:dyDescent="0.25">
      <c r="D63" s="13" t="s">
        <v>76</v>
      </c>
      <c r="E63" s="13" t="s">
        <v>101</v>
      </c>
      <c r="F63" s="28">
        <v>0.40277777777777779</v>
      </c>
      <c r="G63" s="32">
        <v>12.3</v>
      </c>
      <c r="H63" s="19">
        <f t="shared" si="2"/>
        <v>54.14</v>
      </c>
      <c r="I63" s="30">
        <v>90.9</v>
      </c>
      <c r="J63" s="31" t="s">
        <v>100</v>
      </c>
    </row>
    <row r="64" spans="4:15" x14ac:dyDescent="0.25">
      <c r="D64" s="13" t="s">
        <v>77</v>
      </c>
      <c r="E64" s="13" t="s">
        <v>101</v>
      </c>
      <c r="F64" s="28">
        <v>0.39930555555555558</v>
      </c>
      <c r="G64" s="29">
        <v>15.7</v>
      </c>
      <c r="H64" s="19">
        <f t="shared" si="2"/>
        <v>60.26</v>
      </c>
      <c r="I64" s="30">
        <v>52.9</v>
      </c>
      <c r="J64" s="26">
        <v>5.8999999999999997E-2</v>
      </c>
    </row>
    <row r="65" spans="4:10" x14ac:dyDescent="0.25">
      <c r="D65" s="13" t="s">
        <v>78</v>
      </c>
      <c r="E65" s="13" t="s">
        <v>101</v>
      </c>
      <c r="F65" s="28">
        <v>0.39930555555555558</v>
      </c>
      <c r="G65" s="29">
        <v>20.3</v>
      </c>
      <c r="H65" s="19">
        <f t="shared" si="2"/>
        <v>68.540000000000006</v>
      </c>
      <c r="I65" s="27">
        <v>344.8</v>
      </c>
      <c r="J65" s="33">
        <v>8.5999999999999993E-2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53D9A-0C11-43A6-939D-2BF9B61C338F}">
  <dimension ref="F6:P13"/>
  <sheetViews>
    <sheetView workbookViewId="0">
      <selection activeCell="K32" sqref="K32"/>
    </sheetView>
  </sheetViews>
  <sheetFormatPr defaultRowHeight="15" x14ac:dyDescent="0.25"/>
  <cols>
    <col min="6" max="6" width="11.140625" bestFit="1" customWidth="1"/>
    <col min="7" max="7" width="12" bestFit="1" customWidth="1"/>
    <col min="8" max="8" width="5.5703125" bestFit="1" customWidth="1"/>
  </cols>
  <sheetData>
    <row r="6" spans="6:16" x14ac:dyDescent="0.25">
      <c r="F6" s="42" t="s">
        <v>116</v>
      </c>
      <c r="G6" s="42" t="s">
        <v>117</v>
      </c>
      <c r="H6" s="42" t="s">
        <v>93</v>
      </c>
      <c r="I6" s="42" t="s">
        <v>105</v>
      </c>
      <c r="J6" s="42" t="s">
        <v>106</v>
      </c>
      <c r="K6" s="42" t="s">
        <v>108</v>
      </c>
      <c r="L6" s="42" t="s">
        <v>109</v>
      </c>
      <c r="M6" s="42" t="s">
        <v>118</v>
      </c>
      <c r="N6" s="42" t="s">
        <v>119</v>
      </c>
      <c r="O6" s="42" t="s">
        <v>120</v>
      </c>
      <c r="P6" s="42" t="s">
        <v>121</v>
      </c>
    </row>
    <row r="7" spans="6:16" x14ac:dyDescent="0.25">
      <c r="F7" s="43">
        <v>46054</v>
      </c>
      <c r="G7" s="44" t="s">
        <v>122</v>
      </c>
      <c r="H7" s="34" t="s">
        <v>123</v>
      </c>
      <c r="I7" s="45">
        <v>0.47569444444444442</v>
      </c>
      <c r="J7" s="46">
        <v>9.1</v>
      </c>
      <c r="K7" s="47">
        <v>2419.1999999999998</v>
      </c>
      <c r="L7" s="48">
        <v>0.51200000000000001</v>
      </c>
      <c r="M7" s="49">
        <v>4.62</v>
      </c>
      <c r="N7" s="46">
        <v>179</v>
      </c>
      <c r="O7" s="50">
        <v>7.68</v>
      </c>
      <c r="P7" s="46">
        <v>182.9</v>
      </c>
    </row>
    <row r="8" spans="6:16" x14ac:dyDescent="0.25">
      <c r="F8" s="43">
        <v>46113</v>
      </c>
      <c r="G8" s="44" t="s">
        <v>124</v>
      </c>
      <c r="H8" s="34" t="s">
        <v>123</v>
      </c>
      <c r="I8" s="37">
        <v>0.46875</v>
      </c>
      <c r="J8" s="36">
        <v>9.8000000000000007</v>
      </c>
      <c r="K8" s="34">
        <v>133.4</v>
      </c>
      <c r="L8" s="48">
        <v>0.11</v>
      </c>
      <c r="M8" s="49">
        <v>1.9770000000000001</v>
      </c>
      <c r="N8" s="36">
        <v>38.700000000000003</v>
      </c>
      <c r="O8" s="51">
        <v>8.02</v>
      </c>
      <c r="P8" s="36">
        <v>292.7</v>
      </c>
    </row>
    <row r="9" spans="6:16" x14ac:dyDescent="0.25">
      <c r="F9" s="43">
        <v>46174</v>
      </c>
      <c r="G9" s="44" t="s">
        <v>125</v>
      </c>
      <c r="H9" s="34" t="s">
        <v>123</v>
      </c>
      <c r="I9" s="37" t="s">
        <v>100</v>
      </c>
      <c r="J9" s="34" t="s">
        <v>100</v>
      </c>
      <c r="K9" s="36" t="s">
        <v>100</v>
      </c>
      <c r="L9" s="34" t="s">
        <v>100</v>
      </c>
      <c r="M9" s="49" t="s">
        <v>100</v>
      </c>
      <c r="N9" s="51" t="s">
        <v>100</v>
      </c>
      <c r="O9" s="51" t="s">
        <v>100</v>
      </c>
      <c r="P9" s="36" t="s">
        <v>100</v>
      </c>
    </row>
    <row r="10" spans="6:16" x14ac:dyDescent="0.25">
      <c r="F10" s="42" t="s">
        <v>116</v>
      </c>
      <c r="G10" s="42" t="s">
        <v>117</v>
      </c>
      <c r="H10" s="42" t="s">
        <v>93</v>
      </c>
      <c r="I10" s="42" t="s">
        <v>105</v>
      </c>
      <c r="J10" s="42" t="s">
        <v>106</v>
      </c>
      <c r="K10" s="42" t="s">
        <v>108</v>
      </c>
      <c r="L10" s="42" t="s">
        <v>109</v>
      </c>
      <c r="M10" s="42" t="s">
        <v>118</v>
      </c>
      <c r="N10" s="42" t="s">
        <v>119</v>
      </c>
      <c r="O10" s="42" t="s">
        <v>120</v>
      </c>
      <c r="P10" s="42" t="s">
        <v>121</v>
      </c>
    </row>
    <row r="11" spans="6:16" x14ac:dyDescent="0.25">
      <c r="F11" s="43">
        <v>46054</v>
      </c>
      <c r="G11" s="44" t="s">
        <v>122</v>
      </c>
      <c r="H11" s="34" t="s">
        <v>126</v>
      </c>
      <c r="I11" s="45">
        <v>0.46527777777777779</v>
      </c>
      <c r="J11" s="31">
        <v>10.9</v>
      </c>
      <c r="K11" s="52">
        <v>1732.9</v>
      </c>
      <c r="L11" s="53">
        <v>0.151</v>
      </c>
      <c r="M11" s="49">
        <v>3.88</v>
      </c>
      <c r="N11" s="46">
        <v>46</v>
      </c>
      <c r="O11" s="50">
        <v>7.56</v>
      </c>
      <c r="P11" s="46">
        <v>112</v>
      </c>
    </row>
    <row r="12" spans="6:16" x14ac:dyDescent="0.25">
      <c r="F12" s="43">
        <v>46113</v>
      </c>
      <c r="G12" s="44" t="s">
        <v>124</v>
      </c>
      <c r="H12" s="34" t="s">
        <v>126</v>
      </c>
      <c r="I12" s="45">
        <v>0.45833333333333331</v>
      </c>
      <c r="J12" s="31">
        <v>11.7</v>
      </c>
      <c r="K12" s="34">
        <v>275.5</v>
      </c>
      <c r="L12" s="53">
        <v>8.6999999999999994E-2</v>
      </c>
      <c r="M12" s="49">
        <v>7.5090000000000003</v>
      </c>
      <c r="N12" s="50">
        <v>2.82</v>
      </c>
      <c r="O12" s="50">
        <v>7.54</v>
      </c>
      <c r="P12" s="46">
        <v>298.8</v>
      </c>
    </row>
    <row r="13" spans="6:16" x14ac:dyDescent="0.25">
      <c r="F13" s="43">
        <v>46174</v>
      </c>
      <c r="G13" s="44" t="s">
        <v>125</v>
      </c>
      <c r="H13" s="34" t="s">
        <v>126</v>
      </c>
      <c r="I13" s="45">
        <v>0.4548611111111111</v>
      </c>
      <c r="J13" s="46">
        <v>21.3</v>
      </c>
      <c r="K13" s="34">
        <v>298.7</v>
      </c>
      <c r="L13" s="53">
        <v>0.129</v>
      </c>
      <c r="M13" s="54">
        <v>2.8940000000000001</v>
      </c>
      <c r="N13" s="51">
        <v>2.1800000000000002</v>
      </c>
      <c r="O13" s="31">
        <v>8.39</v>
      </c>
      <c r="P13" s="46">
        <v>383.4</v>
      </c>
    </row>
  </sheetData>
  <pageMargins left="0.7" right="0.7" top="0.75" bottom="0.75" header="0.3" footer="0.3"/>
  <drawing r:id="rId1"/>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Temperature</vt:lpstr>
      <vt:lpstr>City Match Tab</vt:lpstr>
      <vt:lpstr>Newsletter Article</vt:lpstr>
      <vt:lpstr>Stream Monitoring Data </vt:lpstr>
      <vt:lpstr>Storm Drain Data Jacksonville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Stabach</dc:creator>
  <cp:lastModifiedBy>Greg Stabach</cp:lastModifiedBy>
  <cp:lastPrinted>2025-06-04T15:39:29Z</cp:lastPrinted>
  <dcterms:created xsi:type="dcterms:W3CDTF">2025-05-15T19:39:24Z</dcterms:created>
  <dcterms:modified xsi:type="dcterms:W3CDTF">2026-09-26T18:29:23Z</dcterms:modified>
</cp:coreProperties>
</file>