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13_ncr:1_{C22A182F-AAC1-4CF0-B4DF-0234B0C62A8E}" xr6:coauthVersionLast="47" xr6:coauthVersionMax="47" xr10:uidLastSave="{00000000-0000-0000-0000-000000000000}"/>
  <bookViews>
    <workbookView xWindow="28680" yWindow="-120" windowWidth="29040" windowHeight="15720" xr2:uid="{C0D8F29B-8389-4463-B76F-BF8774DFE7C3}"/>
  </bookViews>
  <sheets>
    <sheet name="Temperature" sheetId="2" r:id="rId1"/>
    <sheet name="Funding Leveraged" sheetId="11" r:id="rId2"/>
    <sheet name="All Stream Data - 2025-2026" sheetId="12" r:id="rId3"/>
    <sheet name="Stormdrain Data - 2025-2026 (2)" sheetId="1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12" l="1"/>
  <c r="K3" i="12"/>
  <c r="L3" i="12"/>
  <c r="W3" i="12"/>
  <c r="X3" i="12"/>
  <c r="Y3" i="12"/>
  <c r="AE3" i="12"/>
  <c r="AJ3" i="12"/>
  <c r="AK3" i="12"/>
  <c r="AL3" i="12"/>
  <c r="AR3" i="12"/>
  <c r="AW3" i="12"/>
  <c r="AX3" i="12"/>
  <c r="AY3" i="12"/>
  <c r="E4" i="12"/>
  <c r="J4" i="12"/>
  <c r="K4" i="12"/>
  <c r="K7" i="12" s="1"/>
  <c r="L4" i="12"/>
  <c r="L7" i="12" s="1"/>
  <c r="W4" i="12"/>
  <c r="W7" i="12" s="1"/>
  <c r="X4" i="12"/>
  <c r="X7" i="12" s="1"/>
  <c r="Y4" i="12"/>
  <c r="Y7" i="12" s="1"/>
  <c r="AE4" i="12"/>
  <c r="AJ4" i="12"/>
  <c r="AJ7" i="12" s="1"/>
  <c r="AK4" i="12"/>
  <c r="AK7" i="12" s="1"/>
  <c r="AL4" i="12"/>
  <c r="AL7" i="12" s="1"/>
  <c r="AR4" i="12"/>
  <c r="AW4" i="12"/>
  <c r="AW7" i="12" s="1"/>
  <c r="AX4" i="12"/>
  <c r="AX7" i="12" s="1"/>
  <c r="AY4" i="12"/>
  <c r="AY7" i="12" s="1"/>
  <c r="E5" i="12"/>
  <c r="J5" i="12"/>
  <c r="K5" i="12"/>
  <c r="L5" i="12"/>
  <c r="W5" i="12"/>
  <c r="X5" i="12"/>
  <c r="Y5" i="12"/>
  <c r="AE5" i="12"/>
  <c r="AJ5" i="12"/>
  <c r="AK5" i="12"/>
  <c r="AL5" i="12"/>
  <c r="AR5" i="12"/>
  <c r="AW5" i="12"/>
  <c r="AX5" i="12"/>
  <c r="AY5" i="12"/>
  <c r="E6" i="12"/>
  <c r="J6" i="12"/>
  <c r="K6" i="12"/>
  <c r="L6" i="12"/>
  <c r="W6" i="12"/>
  <c r="X6" i="12"/>
  <c r="Y6" i="12"/>
  <c r="AE6" i="12"/>
  <c r="AJ6" i="12"/>
  <c r="AK6" i="12"/>
  <c r="AL6" i="12"/>
  <c r="AR6" i="12"/>
  <c r="AW6" i="12"/>
  <c r="AX6" i="12"/>
  <c r="AY6" i="12"/>
  <c r="E7" i="12"/>
  <c r="J7" i="12"/>
  <c r="R7" i="12"/>
  <c r="AE7" i="12"/>
  <c r="AR7" i="12"/>
  <c r="E8" i="12"/>
  <c r="AE8" i="12"/>
  <c r="AR8" i="12"/>
  <c r="E9" i="12"/>
  <c r="R9" i="12"/>
  <c r="AE9" i="12"/>
  <c r="AR9" i="12"/>
  <c r="E10" i="12"/>
  <c r="R10" i="12"/>
  <c r="AE10" i="12"/>
  <c r="AR10" i="12"/>
  <c r="E11" i="12"/>
  <c r="R11" i="12"/>
  <c r="AE11" i="12"/>
  <c r="AR11" i="12"/>
  <c r="E12" i="12"/>
  <c r="R12" i="12"/>
  <c r="AE12" i="12"/>
  <c r="AR12" i="12"/>
  <c r="E13" i="12"/>
  <c r="R13" i="12"/>
  <c r="AE13" i="12"/>
  <c r="AR13" i="12"/>
  <c r="E14" i="12"/>
  <c r="R14" i="12"/>
  <c r="AE14" i="12"/>
  <c r="AR14" i="12"/>
  <c r="E17" i="12"/>
  <c r="J17" i="12"/>
  <c r="K17" i="12"/>
  <c r="L17" i="12"/>
  <c r="R17" i="12"/>
  <c r="W17" i="12"/>
  <c r="X17" i="12"/>
  <c r="Y17" i="12"/>
  <c r="AE17" i="12"/>
  <c r="AJ17" i="12"/>
  <c r="AK17" i="12"/>
  <c r="AL17" i="12"/>
  <c r="AR17" i="12"/>
  <c r="AW17" i="12"/>
  <c r="AX17" i="12"/>
  <c r="AY17" i="12"/>
  <c r="E18" i="12"/>
  <c r="J18" i="12"/>
  <c r="K18" i="12"/>
  <c r="L18" i="12"/>
  <c r="R18" i="12"/>
  <c r="W18" i="12"/>
  <c r="X18" i="12"/>
  <c r="Y18" i="12"/>
  <c r="AE18" i="12"/>
  <c r="AJ18" i="12"/>
  <c r="AK18" i="12"/>
  <c r="AL18" i="12"/>
  <c r="AR18" i="12"/>
  <c r="AW18" i="12"/>
  <c r="AX18" i="12"/>
  <c r="AY18" i="12"/>
  <c r="E19" i="12"/>
  <c r="J19" i="12"/>
  <c r="K19" i="12"/>
  <c r="L19" i="12"/>
  <c r="R19" i="12"/>
  <c r="W19" i="12"/>
  <c r="X19" i="12"/>
  <c r="Y19" i="12"/>
  <c r="AE19" i="12"/>
  <c r="AJ19" i="12"/>
  <c r="AK19" i="12"/>
  <c r="AL19" i="12"/>
  <c r="AR19" i="12"/>
  <c r="AW19" i="12"/>
  <c r="AX19" i="12"/>
  <c r="AY19" i="12"/>
  <c r="E20" i="12"/>
  <c r="J20" i="12"/>
  <c r="K20" i="12"/>
  <c r="L20" i="12"/>
  <c r="W20" i="12"/>
  <c r="X20" i="12"/>
  <c r="Y20" i="12"/>
  <c r="AE20" i="12"/>
  <c r="AJ20" i="12"/>
  <c r="AK20" i="12"/>
  <c r="AL20" i="12"/>
  <c r="AR20" i="12"/>
  <c r="AW20" i="12"/>
  <c r="AX20" i="12"/>
  <c r="AY20" i="12"/>
  <c r="E21" i="12"/>
  <c r="J21" i="12"/>
  <c r="K21" i="12"/>
  <c r="L21" i="12"/>
  <c r="R21" i="12"/>
  <c r="W21" i="12"/>
  <c r="X21" i="12"/>
  <c r="Y21" i="12"/>
  <c r="AE21" i="12"/>
  <c r="AJ21" i="12"/>
  <c r="AK21" i="12"/>
  <c r="AL21" i="12"/>
  <c r="AR21" i="12"/>
  <c r="AW21" i="12"/>
  <c r="AX21" i="12"/>
  <c r="AY21" i="12"/>
  <c r="E22" i="12"/>
  <c r="R22" i="12"/>
  <c r="AE22" i="12"/>
  <c r="AR22" i="12"/>
  <c r="E23" i="12"/>
  <c r="R23" i="12"/>
  <c r="AE23" i="12"/>
  <c r="AR23" i="12"/>
  <c r="E24" i="12"/>
  <c r="R24" i="12"/>
  <c r="AE24" i="12"/>
  <c r="AR24" i="12"/>
  <c r="E25" i="12"/>
  <c r="R25" i="12"/>
  <c r="AE25" i="12"/>
  <c r="AR25" i="12"/>
  <c r="E26" i="12"/>
  <c r="R26" i="12"/>
  <c r="AE26" i="12"/>
  <c r="AR26" i="12"/>
  <c r="E27" i="12"/>
  <c r="R27" i="12"/>
  <c r="AE27" i="12"/>
  <c r="AR27" i="12"/>
  <c r="E28" i="12"/>
  <c r="R28" i="12"/>
  <c r="AE28" i="12"/>
  <c r="AR28" i="12"/>
  <c r="J31" i="12"/>
  <c r="K31" i="12"/>
  <c r="L31" i="12"/>
  <c r="R31" i="12"/>
  <c r="W31" i="12"/>
  <c r="X31" i="12"/>
  <c r="Y31" i="12"/>
  <c r="AE31" i="12"/>
  <c r="AJ31" i="12"/>
  <c r="AK31" i="12"/>
  <c r="AL31" i="12"/>
  <c r="AR31" i="12"/>
  <c r="AW31" i="12"/>
  <c r="AX31" i="12"/>
  <c r="AY31" i="12"/>
  <c r="J32" i="12"/>
  <c r="K32" i="12"/>
  <c r="L32" i="12"/>
  <c r="R32" i="12"/>
  <c r="W32" i="12"/>
  <c r="X32" i="12"/>
  <c r="Y32" i="12"/>
  <c r="AE32" i="12"/>
  <c r="AJ32" i="12"/>
  <c r="AK32" i="12"/>
  <c r="AL32" i="12"/>
  <c r="AR32" i="12"/>
  <c r="AW32" i="12"/>
  <c r="AX32" i="12"/>
  <c r="AY32" i="12"/>
  <c r="J33" i="12"/>
  <c r="K33" i="12"/>
  <c r="L33" i="12"/>
  <c r="R33" i="12"/>
  <c r="W33" i="12"/>
  <c r="X33" i="12"/>
  <c r="Y33" i="12"/>
  <c r="AE33" i="12"/>
  <c r="AJ33" i="12"/>
  <c r="AK33" i="12"/>
  <c r="AL33" i="12"/>
  <c r="AR33" i="12"/>
  <c r="AW33" i="12"/>
  <c r="AX33" i="12"/>
  <c r="AY33" i="12"/>
  <c r="J34" i="12"/>
  <c r="K34" i="12"/>
  <c r="L34" i="12"/>
  <c r="W34" i="12"/>
  <c r="X34" i="12"/>
  <c r="Y34" i="12"/>
  <c r="AE34" i="12"/>
  <c r="AJ34" i="12"/>
  <c r="AK34" i="12"/>
  <c r="AL34" i="12"/>
  <c r="AR34" i="12"/>
  <c r="AW34" i="12"/>
  <c r="AX34" i="12"/>
  <c r="AY34" i="12"/>
  <c r="J35" i="12"/>
  <c r="K35" i="12"/>
  <c r="L35" i="12"/>
  <c r="W35" i="12"/>
  <c r="X35" i="12"/>
  <c r="Y35" i="12"/>
  <c r="AE35" i="12"/>
  <c r="AJ35" i="12"/>
  <c r="AK35" i="12"/>
  <c r="AL35" i="12"/>
  <c r="AR35" i="12"/>
  <c r="AW35" i="12"/>
  <c r="AX35" i="12"/>
  <c r="AY35" i="12"/>
  <c r="AE36" i="12"/>
  <c r="AR36" i="12"/>
  <c r="AE37" i="12"/>
  <c r="AR37" i="12"/>
  <c r="E38" i="12"/>
  <c r="AE38" i="12"/>
  <c r="AR38" i="12"/>
  <c r="E39" i="12"/>
  <c r="AE39" i="12"/>
  <c r="AR39" i="12"/>
  <c r="E40" i="12"/>
  <c r="AE40" i="12"/>
  <c r="AR40" i="12"/>
  <c r="E41" i="12"/>
  <c r="R41" i="12"/>
  <c r="AE41" i="12"/>
  <c r="AR41" i="12"/>
  <c r="E42" i="12"/>
  <c r="R42" i="12"/>
  <c r="AE42" i="12"/>
  <c r="AR42" i="12"/>
  <c r="E45" i="12"/>
  <c r="J45" i="12"/>
  <c r="K45" i="12"/>
  <c r="L45" i="12"/>
  <c r="R45" i="12"/>
  <c r="W45" i="12"/>
  <c r="X45" i="12"/>
  <c r="Y45" i="12"/>
  <c r="AE45" i="12"/>
  <c r="AJ45" i="12"/>
  <c r="AK45" i="12"/>
  <c r="AL45" i="12"/>
  <c r="AR45" i="12"/>
  <c r="AW45" i="12"/>
  <c r="AX45" i="12"/>
  <c r="AY45" i="12"/>
  <c r="J46" i="12"/>
  <c r="K46" i="12"/>
  <c r="L46" i="12"/>
  <c r="R46" i="12"/>
  <c r="W46" i="12"/>
  <c r="X46" i="12"/>
  <c r="Y46" i="12"/>
  <c r="AE46" i="12"/>
  <c r="AJ46" i="12"/>
  <c r="AK46" i="12"/>
  <c r="AL46" i="12"/>
  <c r="AR46" i="12"/>
  <c r="AW46" i="12"/>
  <c r="AX46" i="12"/>
  <c r="AY46" i="12"/>
  <c r="E47" i="12"/>
  <c r="J47" i="12"/>
  <c r="K47" i="12"/>
  <c r="L47" i="12"/>
  <c r="R47" i="12"/>
  <c r="W47" i="12"/>
  <c r="X47" i="12"/>
  <c r="Y47" i="12"/>
  <c r="AE47" i="12"/>
  <c r="AJ47" i="12"/>
  <c r="AK47" i="12"/>
  <c r="AL47" i="12"/>
  <c r="AR47" i="12"/>
  <c r="AW47" i="12"/>
  <c r="AX47" i="12"/>
  <c r="AY47" i="12"/>
  <c r="E48" i="12"/>
  <c r="J48" i="12"/>
  <c r="K48" i="12"/>
  <c r="L48" i="12"/>
  <c r="W48" i="12"/>
  <c r="X48" i="12"/>
  <c r="Y48" i="12"/>
  <c r="AJ48" i="12"/>
  <c r="AK48" i="12"/>
  <c r="AL48" i="12"/>
  <c r="AR48" i="12"/>
  <c r="AW48" i="12"/>
  <c r="AX48" i="12"/>
  <c r="AY48" i="12"/>
  <c r="E49" i="12"/>
  <c r="J49" i="12"/>
  <c r="K49" i="12"/>
  <c r="L49" i="12"/>
  <c r="R49" i="12"/>
  <c r="W49" i="12"/>
  <c r="X49" i="12"/>
  <c r="Y49" i="12"/>
  <c r="AE49" i="12"/>
  <c r="AJ49" i="12"/>
  <c r="AK49" i="12"/>
  <c r="AL49" i="12"/>
  <c r="AR49" i="12"/>
  <c r="AW49" i="12"/>
  <c r="AX49" i="12"/>
  <c r="AY49" i="12"/>
  <c r="E50" i="12"/>
  <c r="R50" i="12"/>
  <c r="AE50" i="12"/>
  <c r="AR50" i="12"/>
  <c r="E51" i="12"/>
  <c r="R51" i="12"/>
  <c r="AE51" i="12"/>
  <c r="AR51" i="12"/>
  <c r="E52" i="12"/>
  <c r="R52" i="12"/>
  <c r="AE52" i="12"/>
  <c r="AR52" i="12"/>
  <c r="E53" i="12"/>
  <c r="R53" i="12"/>
  <c r="AE53" i="12"/>
  <c r="AR53" i="12"/>
  <c r="E54" i="12"/>
  <c r="R54" i="12"/>
  <c r="AE54" i="12"/>
  <c r="AR54" i="12"/>
  <c r="E55" i="12"/>
  <c r="R55" i="12"/>
  <c r="AE55" i="12"/>
  <c r="AR55" i="12"/>
  <c r="E56" i="12"/>
  <c r="R56" i="12"/>
  <c r="AE56" i="12"/>
  <c r="AR56" i="12"/>
  <c r="E59" i="12"/>
  <c r="J59" i="12"/>
  <c r="K59" i="12"/>
  <c r="L59" i="12"/>
  <c r="R59" i="12"/>
  <c r="W59" i="12"/>
  <c r="X59" i="12"/>
  <c r="Y59" i="12"/>
  <c r="AJ59" i="12"/>
  <c r="AK59" i="12"/>
  <c r="AL59" i="12"/>
  <c r="AR59" i="12"/>
  <c r="AW59" i="12"/>
  <c r="AX59" i="12"/>
  <c r="AY59" i="12"/>
  <c r="E60" i="12"/>
  <c r="J60" i="12"/>
  <c r="K60" i="12"/>
  <c r="L60" i="12"/>
  <c r="R60" i="12"/>
  <c r="W60" i="12"/>
  <c r="X60" i="12"/>
  <c r="Y60" i="12"/>
  <c r="AJ60" i="12"/>
  <c r="AK60" i="12"/>
  <c r="AL60" i="12"/>
  <c r="AR60" i="12"/>
  <c r="AW60" i="12"/>
  <c r="AX60" i="12"/>
  <c r="AY60" i="12"/>
  <c r="J61" i="12"/>
  <c r="K61" i="12"/>
  <c r="L61" i="12"/>
  <c r="R61" i="12"/>
  <c r="W61" i="12"/>
  <c r="X61" i="12"/>
  <c r="Y61" i="12"/>
  <c r="AJ61" i="12"/>
  <c r="AK61" i="12"/>
  <c r="AL61" i="12"/>
  <c r="AR61" i="12"/>
  <c r="AW61" i="12"/>
  <c r="AX61" i="12"/>
  <c r="AY61" i="12"/>
  <c r="J62" i="12"/>
  <c r="K62" i="12"/>
  <c r="L62" i="12"/>
  <c r="W62" i="12"/>
  <c r="X62" i="12"/>
  <c r="Y62" i="12"/>
  <c r="AJ62" i="12"/>
  <c r="AK62" i="12"/>
  <c r="AL62" i="12"/>
  <c r="AR62" i="12"/>
  <c r="AW62" i="12"/>
  <c r="AX62" i="12"/>
  <c r="AY62" i="12"/>
  <c r="J63" i="12"/>
  <c r="K63" i="12"/>
  <c r="L63" i="12"/>
  <c r="R63" i="12"/>
  <c r="W63" i="12"/>
  <c r="X63" i="12"/>
  <c r="Y63" i="12"/>
  <c r="AJ63" i="12"/>
  <c r="AK63" i="12"/>
  <c r="AL63" i="12"/>
  <c r="AR63" i="12"/>
  <c r="AW63" i="12"/>
  <c r="AX63" i="12"/>
  <c r="AY63" i="12"/>
  <c r="R64" i="12"/>
  <c r="AE64" i="12"/>
  <c r="AR64" i="12"/>
  <c r="R65" i="12"/>
  <c r="AE65" i="12"/>
  <c r="AR65" i="12"/>
  <c r="R66" i="12"/>
  <c r="AE66" i="12"/>
  <c r="R67" i="12"/>
  <c r="AE67" i="12"/>
  <c r="R68" i="12"/>
  <c r="AE68" i="12"/>
  <c r="AR68" i="12"/>
  <c r="E69" i="12"/>
  <c r="R69" i="12"/>
  <c r="AR69" i="12"/>
  <c r="E70" i="12"/>
  <c r="R70" i="12"/>
  <c r="AR70" i="12"/>
  <c r="E73" i="12"/>
  <c r="J73" i="12"/>
  <c r="K73" i="12"/>
  <c r="L73" i="12"/>
  <c r="R73" i="12"/>
  <c r="W73" i="12"/>
  <c r="X73" i="12"/>
  <c r="Y73" i="12"/>
  <c r="AE73" i="12"/>
  <c r="AJ73" i="12"/>
  <c r="AK73" i="12"/>
  <c r="AL73" i="12"/>
  <c r="AR73" i="12"/>
  <c r="E74" i="12"/>
  <c r="J74" i="12"/>
  <c r="J77" i="12" s="1"/>
  <c r="K74" i="12"/>
  <c r="L74" i="12"/>
  <c r="R74" i="12"/>
  <c r="W74" i="12"/>
  <c r="X74" i="12"/>
  <c r="Y74" i="12"/>
  <c r="AE74" i="12"/>
  <c r="AJ74" i="12"/>
  <c r="AK74" i="12"/>
  <c r="AL74" i="12"/>
  <c r="AR74" i="12"/>
  <c r="E75" i="12"/>
  <c r="J75" i="12"/>
  <c r="K75" i="12"/>
  <c r="L75" i="12"/>
  <c r="R75" i="12"/>
  <c r="W75" i="12"/>
  <c r="X75" i="12"/>
  <c r="Y75" i="12"/>
  <c r="AE75" i="12"/>
  <c r="AJ75" i="12"/>
  <c r="AK75" i="12"/>
  <c r="AL75" i="12"/>
  <c r="AR75" i="12"/>
  <c r="J76" i="12"/>
  <c r="K76" i="12"/>
  <c r="L76" i="12"/>
  <c r="W76" i="12"/>
  <c r="X76" i="12"/>
  <c r="Y76" i="12"/>
  <c r="AJ76" i="12"/>
  <c r="AK76" i="12"/>
  <c r="AL76" i="12"/>
  <c r="AR76" i="12"/>
  <c r="E77" i="12"/>
  <c r="K77" i="12"/>
  <c r="L77" i="12"/>
  <c r="R77" i="12"/>
  <c r="W77" i="12"/>
  <c r="X77" i="12"/>
  <c r="Y77" i="12"/>
  <c r="AE77" i="12"/>
  <c r="AJ77" i="12"/>
  <c r="AK77" i="12"/>
  <c r="AL77" i="12"/>
  <c r="AR77" i="12"/>
  <c r="E78" i="12"/>
  <c r="R78" i="12"/>
  <c r="AE78" i="12"/>
  <c r="AR78" i="12"/>
  <c r="E79" i="12"/>
  <c r="R79" i="12"/>
  <c r="AE79" i="12"/>
  <c r="E80" i="12"/>
  <c r="R80" i="12"/>
  <c r="AE80" i="12"/>
  <c r="E81" i="12"/>
  <c r="R81" i="12"/>
  <c r="AE81" i="12"/>
  <c r="E82" i="12"/>
  <c r="R82" i="12"/>
  <c r="AE82" i="12"/>
  <c r="E83" i="12"/>
  <c r="R83" i="12"/>
  <c r="AE83" i="12"/>
  <c r="E84" i="12"/>
  <c r="R84" i="12"/>
  <c r="AE84" i="12"/>
  <c r="H22" i="11"/>
  <c r="H23" i="11"/>
  <c r="H24" i="11"/>
  <c r="H25" i="11"/>
  <c r="H21" i="11"/>
  <c r="H18" i="11"/>
</calcChain>
</file>

<file path=xl/sharedStrings.xml><?xml version="1.0" encoding="utf-8"?>
<sst xmlns="http://schemas.openxmlformats.org/spreadsheetml/2006/main" count="1850" uniqueCount="217">
  <si>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</si>
  <si>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</si>
  <si>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</si>
  <si>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</si>
  <si>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</si>
  <si>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</si>
  <si>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</si>
  <si>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</si>
  <si>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</si>
  <si>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</si>
  <si>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</si>
  <si>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Annual Status Update</t>
  </si>
  <si>
    <t xml:space="preserve">Briefly report on actions taken to meet this measure and achieve this milestone  </t>
  </si>
  <si>
    <t>Ongoing</t>
  </si>
  <si>
    <t>Annually, as appropriate</t>
  </si>
  <si>
    <t>Year 2: July 2026-June 2027</t>
  </si>
  <si>
    <t>Year 3: July 2027-June 2028</t>
  </si>
  <si>
    <t>Year 4: July 2028-June 2029</t>
  </si>
  <si>
    <t>Year 5: July 2029-June 2030</t>
  </si>
  <si>
    <t>Temperature</t>
  </si>
  <si>
    <t xml:space="preserve">Milestone </t>
  </si>
  <si>
    <t>Solar Radiation -Near Stream vegetation disturbance, removal, and invasives on Water's surface.</t>
  </si>
  <si>
    <t xml:space="preserve">Ongoing </t>
  </si>
  <si>
    <t>Apply riparian ordinance in review of land use applications and enforce violations of ordinance.</t>
  </si>
  <si>
    <t>Document enforcement actions and provide estimate of number of riparian violations.</t>
  </si>
  <si>
    <t>Participate in a DMA-wide riparian restoration program.</t>
  </si>
  <si>
    <t xml:space="preserve">Ongoing as funding is available
</t>
  </si>
  <si>
    <t>Educate property owners about the importance of shading and healthy riparian areas.</t>
  </si>
  <si>
    <t>Develop or implement a restoration program to prioritize, restore, protect, and plant riparian corridors with native species and remove invasives.</t>
  </si>
  <si>
    <t>RVCOG report on riparian restoration  program activities.  RM actions are outlined in blue in the 'Develop or implement a restoration program….."</t>
  </si>
  <si>
    <t>Annually</t>
  </si>
  <si>
    <t xml:space="preserve">Staff, RVCOG </t>
  </si>
  <si>
    <t>DMA Staff, RVCOG</t>
  </si>
  <si>
    <t xml:space="preserve">Summary of any new approaches will be in response to new technology, innovations or adaptive management.  </t>
  </si>
  <si>
    <t>Monitor and maintain awareness of temperature levels in the Bear Creek watershed by monitoring creek sites and storm drains.</t>
  </si>
  <si>
    <t>RVCOG</t>
  </si>
  <si>
    <r>
      <t xml:space="preserve">New approaches will be identified with success indicators determined.  Can include attendance at trainings and workshops in annual report.  </t>
    </r>
    <r>
      <rPr>
        <b/>
        <i/>
        <sz val="12"/>
        <color theme="3" tint="0.249977111117893"/>
        <rFont val="Aptos Narrow"/>
        <family val="2"/>
        <scheme val="minor"/>
      </rPr>
      <t>Summary of  new topics at TMDL meetings, workshops, trainings, and other actions to meet the goals of the TMDL program.</t>
    </r>
  </si>
  <si>
    <r>
      <t xml:space="preserve">Trends in water quality indicate effectiveness of program.  Report on water quality program and results in TMDL annual report. </t>
    </r>
    <r>
      <rPr>
        <b/>
        <i/>
        <sz val="12"/>
        <color theme="3" tint="0.249977111117893"/>
        <rFont val="Aptos Narrow"/>
        <family val="2"/>
        <scheme val="minor"/>
      </rPr>
      <t xml:space="preserve"> RM will send quarterly reports of all monitoring data to the DMA representatives which will include data summaries for the quarter.  In the annual report, monitoring program activity will be summarized and analyzed.  Results will be summarized in the report and any recommendations for changes included for the next implementation year.</t>
    </r>
  </si>
  <si>
    <r>
      <t>Who will implement</t>
    </r>
    <r>
      <rPr>
        <sz val="12"/>
        <color theme="1"/>
        <rFont val="Aptos Narrow"/>
        <family val="2"/>
        <scheme val="minor"/>
      </rPr>
      <t xml:space="preserve">? </t>
    </r>
  </si>
  <si>
    <r>
      <t xml:space="preserve">Prioritize and seek opportunities to plant native trees and shrubs and remove invasives in public areas along waterbodies including streams, and rivers. </t>
    </r>
    <r>
      <rPr>
        <b/>
        <i/>
        <sz val="12"/>
        <color theme="3" tint="0.249977111117893"/>
        <rFont val="Aptos Narrow"/>
        <family val="2"/>
        <scheme val="minor"/>
      </rPr>
      <t xml:space="preserve"> RM will use the Bear Creek Natural Resources Plan, the Bear Creek and Rogue Basin Riparian Planting Plan, and other resources to identify and prioritize restoration projects.  RM will work with DMAs, partners, volunteers, and through the Bear Creek Restoration initiative to  develop and implement projects.  RM will develop proposals, seek funding, provide letters of support, and/or manage projects.</t>
    </r>
  </si>
  <si>
    <r>
      <t xml:space="preserve">Summary of any areas planted (or invasives removed) including number of plants, represented species, and distance (stream miles or area). </t>
    </r>
    <r>
      <rPr>
        <b/>
        <i/>
        <sz val="12"/>
        <color theme="3" tint="0.249977111117893"/>
        <rFont val="Aptos Narrow"/>
        <family val="2"/>
        <scheme val="minor"/>
      </rPr>
      <t xml:space="preserve"> In addition to the details above on regional projects, RM will update lists or maps of priority sites and provide links as appropriate.</t>
    </r>
  </si>
  <si>
    <r>
      <t xml:space="preserve">Refine and implement maintenance programs for invasives as needed. Include staff training when provided by partners for noxious weed identification and control.  </t>
    </r>
    <r>
      <rPr>
        <b/>
        <i/>
        <sz val="12"/>
        <color theme="3" tint="0.249977111117893"/>
        <rFont val="Aptos Narrow"/>
        <family val="2"/>
        <scheme val="minor"/>
      </rPr>
      <t>RM will continue to work with the Cooperative Weed Management Area (CWMA) and TMDL partners on managing invasive species including working to provide educational opportunities and trainings, volunteer events, and on the ground management.</t>
    </r>
  </si>
  <si>
    <r>
      <t xml:space="preserve">Trainings attended and maintenance performed (as applicable).  </t>
    </r>
    <r>
      <rPr>
        <b/>
        <i/>
        <sz val="12"/>
        <color theme="3" tint="0.249977111117893"/>
        <rFont val="Aptos Narrow"/>
        <family val="2"/>
        <scheme val="minor"/>
      </rPr>
      <t>Summary of annual activity with the CWMA including meetings, education programs, trainings offered, social media posts and shares (Stream Smart), acres treated, and other activities.</t>
    </r>
  </si>
  <si>
    <r>
      <t xml:space="preserve">Submit request(s) for funding for restoration, planting and invasives removal at priority sites.  </t>
    </r>
    <r>
      <rPr>
        <b/>
        <i/>
        <sz val="12"/>
        <color theme="3" tint="0.249977111117893"/>
        <rFont val="Aptos Narrow"/>
        <family val="2"/>
        <scheme val="minor"/>
      </rPr>
      <t xml:space="preserve">RM will develop and submit requests for funding.  </t>
    </r>
  </si>
  <si>
    <r>
      <t xml:space="preserve">Summary of any funding sources identified and applications submitted.   </t>
    </r>
    <r>
      <rPr>
        <b/>
        <i/>
        <sz val="12"/>
        <color theme="3" tint="0.249977111117893"/>
        <rFont val="Aptos Narrow"/>
        <family val="2"/>
        <scheme val="minor"/>
      </rPr>
      <t xml:space="preserve"> RM will reporting on any funding applied for and updates.  </t>
    </r>
  </si>
  <si>
    <r>
      <t xml:space="preserve">Apply and enforce Riparian ordinance/riparian buffer standards  to protect existing native vegetation and canopy cover.  </t>
    </r>
    <r>
      <rPr>
        <b/>
        <sz val="12"/>
        <color theme="1"/>
        <rFont val="Aptos Narrow"/>
        <family val="2"/>
        <scheme val="minor"/>
      </rPr>
      <t>For DMAs without formal riparian protection, modify this section to be consistent with what will be done under existing protection standards.</t>
    </r>
  </si>
  <si>
    <r>
      <t xml:space="preserve">Contract with RVCOG to implement program.  </t>
    </r>
    <r>
      <rPr>
        <b/>
        <i/>
        <sz val="12"/>
        <color theme="3" tint="0.249977111117893"/>
        <rFont val="Aptos Narrow"/>
        <family val="2"/>
        <scheme val="minor"/>
      </rPr>
      <t>RM actions are outlined in blue in the 'Develop or implement a restoration program….."</t>
    </r>
  </si>
  <si>
    <r>
      <t xml:space="preserve">Refill pamphlets when needed.  </t>
    </r>
    <r>
      <rPr>
        <b/>
        <i/>
        <sz val="12"/>
        <color theme="3" tint="0.249977111117893"/>
        <rFont val="Aptos Narrow"/>
        <family val="2"/>
        <scheme val="minor"/>
      </rPr>
      <t>Tracking and reporting on activities (# brochures distributed, # people reached, program details, examples of posts).</t>
    </r>
  </si>
  <si>
    <r>
      <t xml:space="preserve">Monitor Creek temperatures.  </t>
    </r>
    <r>
      <rPr>
        <b/>
        <i/>
        <sz val="12"/>
        <color theme="3" tint="0.249977111117893"/>
        <rFont val="Aptos Narrow"/>
        <family val="2"/>
        <scheme val="minor"/>
      </rPr>
      <t>RM will continue conducting the water quality monitoring program.</t>
    </r>
  </si>
  <si>
    <r>
      <t xml:space="preserve">Annual report will track number and types of actions taken.  Add in projected acres treated.  </t>
    </r>
    <r>
      <rPr>
        <b/>
        <i/>
        <sz val="12"/>
        <color theme="3" tint="0.249977111117893"/>
        <rFont val="Aptos Narrow"/>
        <family val="2"/>
        <scheme val="minor"/>
      </rPr>
      <t>Regional goals is 5 acres.</t>
    </r>
  </si>
  <si>
    <t>Summarize actions in annual report.</t>
  </si>
  <si>
    <t xml:space="preserve">Regional goals are 500 trees planted, 1 mile of stream restored, and 5 acres of invasives treated annually. </t>
  </si>
  <si>
    <t>DMA Staff, RVCOG, partners, contractors</t>
  </si>
  <si>
    <t>DMA Staff</t>
  </si>
  <si>
    <r>
      <t xml:space="preserve">Annual report will track activities, number of people reached, brochures given out, and other metrics.  </t>
    </r>
    <r>
      <rPr>
        <b/>
        <i/>
        <sz val="12"/>
        <color theme="3" tint="0.249977111117893"/>
        <rFont val="Aptos Narrow"/>
        <family val="2"/>
        <scheme val="minor"/>
      </rPr>
      <t>Regional goal of a minimum of 250 residents reached through various programs.</t>
    </r>
  </si>
  <si>
    <t>Annual completion of monthly sampling and analysis for creek sites, and storm drains three times during the implementation year.</t>
  </si>
  <si>
    <t>RVCOG, Staff time for additional sampling outside of the monitoring program</t>
  </si>
  <si>
    <r>
      <t xml:space="preserve">Annual report will track number and types of actions taken.  Add in projected linear feet or number of trees. Shrubs planted.  </t>
    </r>
    <r>
      <rPr>
        <b/>
        <i/>
        <sz val="12"/>
        <color theme="3" tint="0.249977111117893"/>
        <rFont val="Aptos Narrow"/>
        <family val="2"/>
        <scheme val="minor"/>
      </rPr>
      <t>Regional goal is 500 trees and 1 mile of stream restored.</t>
    </r>
  </si>
  <si>
    <r>
      <t xml:space="preserve">Annual report will document any funding applied , funding leveraged, and any status of ongoing applications.  </t>
    </r>
    <r>
      <rPr>
        <b/>
        <i/>
        <sz val="12"/>
        <color theme="3" tint="0.249977111117893"/>
        <rFont val="Aptos Narrow"/>
        <family val="2"/>
        <scheme val="minor"/>
      </rPr>
      <t>RM will summarize regional actions annually.</t>
    </r>
  </si>
  <si>
    <r>
      <t xml:space="preserve">Explore new projects and program innovations to meet the goals of the temperature TMDL.  </t>
    </r>
    <r>
      <rPr>
        <b/>
        <i/>
        <sz val="12"/>
        <color theme="3" tint="0.249977111117893"/>
        <rFont val="Aptos Narrow"/>
        <family val="2"/>
        <scheme val="minor"/>
      </rPr>
      <t xml:space="preserve"> The RM  will work with DMAs to explore new topics at TMDL meetings, offer workshops, trainings, and other actions to meet the goals of the TMDL program.</t>
    </r>
  </si>
  <si>
    <t>Year 2: July 2026-June 2028</t>
  </si>
  <si>
    <t>Year 3: July 2027-June 2029</t>
  </si>
  <si>
    <t>Year 4: July 2028-June 2030</t>
  </si>
  <si>
    <t>Year 5: July 2029-June 2031</t>
  </si>
  <si>
    <r>
      <t xml:space="preserve">Summary of actions in annual report.  </t>
    </r>
    <r>
      <rPr>
        <b/>
        <i/>
        <sz val="12"/>
        <color theme="3" tint="0.249977111117893"/>
        <rFont val="Aptos Narrow"/>
        <family val="2"/>
        <scheme val="minor"/>
      </rPr>
      <t>RM will summarize regional actions in annual report.</t>
    </r>
  </si>
  <si>
    <r>
      <t xml:space="preserve">Pamphlets available in public areas (City Hall, County Offices), available on line, at events, through mailings, and/or direct outreach relating to riparian area health.  </t>
    </r>
    <r>
      <rPr>
        <b/>
        <i/>
        <sz val="12"/>
        <color theme="3" tint="0.249977111117893"/>
        <rFont val="Aptos Narrow"/>
        <family val="2"/>
        <scheme val="minor"/>
      </rPr>
      <t>RM will continue to educate property owners and the community through programs including Stream Smart (website content, posts, volunteer activities, riparian pledge), distribution of brochures, through Salmon Watch, outreach at community events, providing presentations, and/or other activities.</t>
    </r>
    <r>
      <rPr>
        <sz val="12"/>
        <color theme="1"/>
        <rFont val="Aptos Narrow"/>
        <family val="2"/>
        <scheme val="minor"/>
      </rPr>
      <t xml:space="preserve">  </t>
    </r>
    <r>
      <rPr>
        <b/>
        <i/>
        <sz val="12"/>
        <color theme="3" tint="0.249977111117893"/>
        <rFont val="Aptos Narrow"/>
        <family val="2"/>
        <scheme val="minor"/>
      </rPr>
      <t>Outreach events and volunteer activities will also provide trees and shrubs to projects and community members.</t>
    </r>
  </si>
  <si>
    <t>Description</t>
  </si>
  <si>
    <t>Summary Information</t>
  </si>
  <si>
    <t>General Statistics</t>
  </si>
  <si>
    <t>Date</t>
  </si>
  <si>
    <t>Event/Activity</t>
  </si>
  <si>
    <t>Site #</t>
  </si>
  <si>
    <t>E1</t>
  </si>
  <si>
    <t>E3</t>
  </si>
  <si>
    <t>E4</t>
  </si>
  <si>
    <t>E5</t>
  </si>
  <si>
    <t>E6</t>
  </si>
  <si>
    <t>E7</t>
  </si>
  <si>
    <t>E8</t>
  </si>
  <si>
    <t>E9</t>
  </si>
  <si>
    <t>E10</t>
  </si>
  <si>
    <t>E11</t>
  </si>
  <si>
    <t>E12</t>
  </si>
  <si>
    <t>E13</t>
  </si>
  <si>
    <t>E14</t>
  </si>
  <si>
    <t>E15</t>
  </si>
  <si>
    <t>E16</t>
  </si>
  <si>
    <t>E17</t>
  </si>
  <si>
    <t>E18</t>
  </si>
  <si>
    <t>-</t>
  </si>
  <si>
    <t>E19</t>
  </si>
  <si>
    <t>E20</t>
  </si>
  <si>
    <t>E22</t>
  </si>
  <si>
    <t>E23</t>
  </si>
  <si>
    <t>E24</t>
  </si>
  <si>
    <t>E25</t>
  </si>
  <si>
    <t>2025-2026 - Stormdrain Data</t>
  </si>
  <si>
    <t>Month/Year</t>
  </si>
  <si>
    <t>Sample Type</t>
  </si>
  <si>
    <t>Time of Day</t>
  </si>
  <si>
    <r>
      <t>Temp. (C</t>
    </r>
    <r>
      <rPr>
        <sz val="11"/>
        <color theme="1"/>
        <rFont val="Calibri"/>
        <family val="2"/>
      </rPr>
      <t>°)</t>
    </r>
  </si>
  <si>
    <t>E. coli MPN</t>
  </si>
  <si>
    <t>Phosphorus (mg/L)</t>
  </si>
  <si>
    <t>BOD</t>
  </si>
  <si>
    <t>Turbidity</t>
  </si>
  <si>
    <t>pH</t>
  </si>
  <si>
    <t>Conductivity</t>
  </si>
  <si>
    <t>First Flush</t>
  </si>
  <si>
    <t>SD17</t>
  </si>
  <si>
    <t>Dry Weather</t>
  </si>
  <si>
    <t>SD9</t>
  </si>
  <si>
    <t>Wet Weather</t>
  </si>
  <si>
    <t>SD18</t>
  </si>
  <si>
    <t>SD10</t>
  </si>
  <si>
    <t>SD19</t>
  </si>
  <si>
    <t>SD11</t>
  </si>
  <si>
    <t>SD4</t>
  </si>
  <si>
    <t>SD12</t>
  </si>
  <si>
    <t>SD5</t>
  </si>
  <si>
    <t>SD13</t>
  </si>
  <si>
    <t>SD6</t>
  </si>
  <si>
    <t>SD14</t>
  </si>
  <si>
    <t>SD7</t>
  </si>
  <si>
    <t>SD15</t>
  </si>
  <si>
    <t>SD8</t>
  </si>
  <si>
    <t>SD16</t>
  </si>
  <si>
    <t>Year 1: July 2025-June 2026 - No specific program has been established on behalf of the DMAs.  The RM works annually as a member of and a coordinator of the Bear Creek Restoration Initiative (BCRI) to help facilitate restoration projects in the region.  Additionally, the RM will work with partners to organize planting projects and apply for funding. In 2025 and 2026, the RM worked with partners to plant 70 plants as part of the Bear Creek Stewardship Days and in stormwater facilities to increase pollinator habitat lost in the Almeda fire.  Funding for the plants and maintenance of several pollinators gardens in the Bear Creek riparian corridor were provided by the Wings Across America Program.  Acreage of invasive removal was covered in sections above.</t>
  </si>
  <si>
    <t xml:space="preserve">Year 1: July 2025-June 2026 - In 2025-2026, DEQ began a process to review and revise the temperature criteria for the Rogue TMDL.   The RM and several DMAs are participating as part of the advisory committee.  </t>
  </si>
  <si>
    <t xml:space="preserve">Year 1: July 2025-June 2026 - All restoration projects meet the requirements of local ordinances and fall under the general conditions of the Bear Creek Natural Resources Plan (https://www.stream-smart.com/wp-content/uploads/2023/05/Bear-Creek-Final-NRP-Compiled_04.14.23.pdf), site prescriptions by individual BCRI members, and other local conditions.  Regional projects including completed restoration projects are mapped as part of the BCRI maps.  A link to the various story maps can be found here (https://storymaps.arcgis.com/collections/2edc8e9d597a4f39a22b9d59a531c1de?item=1).  Known planting statistics by the RM and others are summarized below.  20 plants planted at the McAndrews Garden as part of  the Bear Creek Stewardship Day in April.  In addition, 50 plants were planted in stormwater facilities near Bear Creek to help restore habitat lost in the fire with a focus on native pollinator species.  Leveraged funding through the Wings Across America Program ($500) for the plants.  Additionally, the RM worked with the City of Talent to prepare sites for planting along a section of Larson Creek and the floodplain of Bear Creek near Wagner Creek on City owned property. </t>
  </si>
  <si>
    <t>Statistics</t>
  </si>
  <si>
    <t>Program</t>
  </si>
  <si>
    <t>Restoration Statistics</t>
  </si>
  <si>
    <t>Time and Location (if needed)</t>
  </si>
  <si>
    <t>Number of People</t>
  </si>
  <si>
    <t>Number of Samples Collected</t>
  </si>
  <si>
    <t>Number of Items Distributed</t>
  </si>
  <si>
    <t>Funds Requested or Awarded*</t>
  </si>
  <si>
    <t>Funding Leveraged, match, requested</t>
  </si>
  <si>
    <t xml:space="preserve"> Funded?</t>
  </si>
  <si>
    <t>TMDL</t>
  </si>
  <si>
    <t>Phase II</t>
  </si>
  <si>
    <t>Both</t>
  </si>
  <si>
    <t>Acres Restored and/or Number of Trees Planted</t>
  </si>
  <si>
    <t>Acres of Invasives Treated</t>
  </si>
  <si>
    <t>JSWCD Community Conservation &amp; Education Grant Submitted</t>
  </si>
  <si>
    <t xml:space="preserve">Funding Leveraged - To support the Return of the Salmon - Family Field Day.  Grant awarded  </t>
  </si>
  <si>
    <t>Y</t>
  </si>
  <si>
    <t>ODA RAIN Grant Submitted</t>
  </si>
  <si>
    <t xml:space="preserve">Funding Leveraged </t>
  </si>
  <si>
    <t>ODA GM Grant Submitted</t>
  </si>
  <si>
    <t>Funding Leveraged</t>
  </si>
  <si>
    <t>OCRF RAIN Grant Submitted</t>
  </si>
  <si>
    <t>Funding Leveraged.  Funding was not awarded.</t>
  </si>
  <si>
    <t>N</t>
  </si>
  <si>
    <t>Oregon Chapter of American Fisheries Society Grant Submitted</t>
  </si>
  <si>
    <t>Funding Leveraged.  Funding Awarded.</t>
  </si>
  <si>
    <t>ODFW STEP Grant Submitted</t>
  </si>
  <si>
    <t>Funding Leveraged.  Fuding Awarded</t>
  </si>
  <si>
    <t>Josephine County Solid Waste Agency Meeting - RRCU Funding Request</t>
  </si>
  <si>
    <t>3:00-4:00</t>
  </si>
  <si>
    <t xml:space="preserve">Funding Leveraged.  Funding awarded </t>
  </si>
  <si>
    <t>Positive Change Program - Ashland Co-op</t>
  </si>
  <si>
    <t xml:space="preserve">Funding to support all Stream Smart programs incluing clean-ups, Salmon Watch, </t>
  </si>
  <si>
    <t>Implementation Year</t>
  </si>
  <si>
    <t>Wings Across America</t>
  </si>
  <si>
    <t>Funding for pollinator species for building habitat post fire.  Funding also provides for maintenance, and signage for projects.</t>
  </si>
  <si>
    <t>Bear Creek Clean up donations</t>
  </si>
  <si>
    <t>Donations to support the events including SOLVE, Foundations, Parterns, and others.  Covers supplies, tools, volunteer support (e.g., food) etc.</t>
  </si>
  <si>
    <t>Rogue River Clean-up donation</t>
  </si>
  <si>
    <t>Salmon Watch - Jackson SWCD</t>
  </si>
  <si>
    <t>Funding Leveraged through an MOA to support costs of Salmon Watch Program.  Covers additional supply costs, contracted instructors, buses, mileage, and other expenses.</t>
  </si>
  <si>
    <t>Totals</t>
  </si>
  <si>
    <t>*Portion of grant applicable to TMDL Programs in both counties.</t>
  </si>
  <si>
    <t>Grant Type</t>
  </si>
  <si>
    <t>Restoration (Planting and Invasive Species Management)</t>
  </si>
  <si>
    <t>Education, Outreach, and Volunteer Programs (Stream Smart)</t>
  </si>
  <si>
    <t>Rogue River Clean-up</t>
  </si>
  <si>
    <t>Bear Creek Clean-up</t>
  </si>
  <si>
    <t>Salmon Watch</t>
  </si>
  <si>
    <t>Applied for</t>
  </si>
  <si>
    <t>Received</t>
  </si>
  <si>
    <t>Note ($24,100.00 received)</t>
  </si>
  <si>
    <t>Year 1: July 2025-June 2026 - The RM works with DMAs and partner to maintains creeks, waterways, and drainages throughout the year.    The RM coordinates the CWMA for Jackson and Josephine Counties and participates in the bi monthly meetings and other activities.  Training on local weeds was provided at the Salmon Watch Instructor Training in September 2025 and weeds of concerns are also featured in bimonthly CWMA newsletters.    The RM also participated in "Stream Stewards" workday with St. Mary's which focused largely on cleaning up trash, but the students and teacher are working on restoration and management of invasive species.  Most of the activity related to invasive management was training on identification and treatment methods.  Regional activities cleared an estimated 10 acres.  Specific activities included Clean-up events, pollinator garden maintenance, St. Mary's work days, and other events.  The Rogue Aquatic Invasives Network (RAIN) also had multiple trainings on aquatic invasives including weeds.  Training included rafting guides, agency staff, and partners that work in the Rogue Basin including in Bear Creek.</t>
  </si>
  <si>
    <t>Year 1: July 2025-June 2026 -  Regionally, funding was leveraged from grants, the Wings Across America Program ($4,400.00), from CWMA Members (in-kind), as part of service learning projects as part of Salmon Watch, and as part of the Bear Creek Clean-up activities.  See Funding leveraged tab for details on regional funding.</t>
  </si>
  <si>
    <t xml:space="preserve">Year 1: July 2025-June 2026 - No riparian concerns were reported to or observed by the RM.  Any concerns reported to the RM are forwarded to the appropriate contact for follow up. </t>
  </si>
  <si>
    <t>Year 1: July 2025-June 2026 -  The RM distributes materials at their office in Central Point, provides them at events and activities, and online.  The RM also provides information through the Stream Smart program.   Summaries of activity, visitation, and other information can be found in the Web and Social Media Summary.  In 2025-2026 the RM distributed approximately 500 brochures, stickers, and other educational items at events, trainings, meetings, front counters, libraries, salmon watch Program, Clean-ups and other events.</t>
  </si>
  <si>
    <t>Red indicates values that exceed state standards.</t>
  </si>
  <si>
    <t>Bold Red indicates values at upper limit of quantification for test method. (example: e.coli 2419.2 = &gt;2419.2)</t>
  </si>
  <si>
    <t>*Phosphorus Standard: Not to exceed 0.08 mg/L.</t>
  </si>
  <si>
    <t xml:space="preserve">*E. coli Standard: No single sample may exceed 406 E. coli organisms per 100 mL of sample, or not to exceed a 90-day geometric mean of 126 E. coli organisms per 100 mL of sample. </t>
  </si>
  <si>
    <t>June</t>
  </si>
  <si>
    <t>May</t>
  </si>
  <si>
    <t>April</t>
  </si>
  <si>
    <t>March</t>
  </si>
  <si>
    <t>QA/QC2</t>
  </si>
  <si>
    <t>February</t>
  </si>
  <si>
    <t>QA/QC1 (E24)</t>
  </si>
  <si>
    <t>January</t>
  </si>
  <si>
    <t>March (3/23/26)</t>
  </si>
  <si>
    <t>December</t>
  </si>
  <si>
    <t>Range</t>
  </si>
  <si>
    <t>November</t>
  </si>
  <si>
    <t>November (11/18/25)</t>
  </si>
  <si>
    <t>Median</t>
  </si>
  <si>
    <t>October</t>
  </si>
  <si>
    <t>Minimum</t>
  </si>
  <si>
    <t>September</t>
  </si>
  <si>
    <t>September (9/22/25)</t>
  </si>
  <si>
    <t>Maximum</t>
  </si>
  <si>
    <t>August</t>
  </si>
  <si>
    <t>Average</t>
  </si>
  <si>
    <t>July</t>
  </si>
  <si>
    <r>
      <t>Temp. (F</t>
    </r>
    <r>
      <rPr>
        <sz val="11"/>
        <rFont val="Calibri"/>
        <family val="2"/>
      </rPr>
      <t>°)</t>
    </r>
  </si>
  <si>
    <t>Month</t>
  </si>
  <si>
    <t>&lt;1.0</t>
  </si>
  <si>
    <t>All Current Data - TMDL</t>
  </si>
  <si>
    <t>Year 1: July 2025-June 2026 - Completed.  RM conducts stream monitoring monthly in streams throughout the Bear Creek Watershed.  Storm drains are monitored three times during the implementation year to look at the impact of TMDL parameters during dry conditions, a flushing event, and a large storm event.  The All Stream Data - 2025-2026 data for all stations and the Storm Drain Data 2025-2026 tab has data for all stations.  Results of the monthly sampling is sent to DMAs quarterly and storm drains annually once all runs are completed.  Storm drains are sampled in Ashland, Phoenix, Talent, Central Point, Jacksonville, and Jackson County as part of the regional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</si>
</sst>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00"/>
  </numFmts>
  <fonts count="17" x14ac:knownFonts="1">
    <font>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i/>
      <sz val="12"/>
      <color theme="1"/>
      <name val="Aptos Narrow"/>
      <family val="2"/>
      <scheme val="minor"/>
    </font>
    <font>
      <b/>
      <i/>
      <sz val="12"/>
      <color theme="3" tint="0.249977111117893"/>
      <name val="Aptos Narrow"/>
      <family val="2"/>
      <scheme val="minor"/>
    </font>
    <font>
      <sz val="11"/>
      <color rgb="FFFF0000"/>
      <name val="Aptos Narrow"/>
      <family val="2"/>
      <scheme val="minor"/>
    </font>
    <font>
      <b/>
      <sz val="11"/>
      <color theme="1"/>
      <name val="Aptos Narrow"/>
      <family val="2"/>
      <scheme val="minor"/>
    </font>
    <font>
      <b/>
      <sz val="14"/>
      <color theme="1"/>
      <name val="Times New Roman"/>
      <family val="1"/>
    </font>
    <font>
      <b/>
      <sz val="12"/>
      <color theme="1"/>
      <name val="Times New Roman"/>
      <family val="1"/>
    </font>
    <font>
      <b/>
      <i/>
      <sz val="12"/>
      <color theme="1"/>
      <name val="Times New Roman"/>
      <family val="1"/>
    </font>
    <font>
      <b/>
      <i/>
      <sz val="11"/>
      <color theme="1"/>
      <name val="Times New Roman"/>
      <family val="1"/>
    </font>
    <font>
      <sz val="11"/>
      <name val="Aptos Narrow"/>
      <family val="2"/>
      <scheme val="minor"/>
    </font>
    <font>
      <b/>
      <sz val="11"/>
      <color rgb="FFFF0000"/>
      <name val="Aptos Narrow"/>
      <family val="2"/>
      <scheme val="minor"/>
    </font>
    <font>
      <sz val="11"/>
      <color theme="1"/>
      <name val="Calibri"/>
      <family val="2"/>
    </font>
    <font>
      <sz val="11"/>
      <color theme="1"/>
      <name val="Aptos Narrow"/>
      <family val="2"/>
      <scheme val="minor"/>
    </font>
    <font>
      <sz val="11"/>
      <name val="Calibri"/>
      <family val="2"/>
    </font>
  </fonts>
  <fills count="16">
    <fill>
      <patternFill patternType="none"/>
    </fill>
    <fill>
      <patternFill patternType="gray125"/>
    </fill>
    <fill>
      <patternFill patternType="solid">
        <fgColor rgb="FFDBE5F1"/>
        <bgColor indexed="64"/>
      </patternFill>
    </fill>
    <fill>
      <patternFill patternType="solid">
        <fgColor theme="6"/>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FFF99"/>
        <bgColor indexed="64"/>
      </patternFill>
    </fill>
    <fill>
      <patternFill patternType="solid">
        <fgColor theme="6" tint="0.79998168889431442"/>
        <bgColor indexed="64"/>
      </patternFill>
    </fill>
    <fill>
      <patternFill patternType="solid">
        <fgColor theme="6" tint="0.39997558519241921"/>
        <bgColor indexed="64"/>
      </patternFill>
    </fill>
  </fills>
  <borders count="33">
    <border>
      <left/>
      <right/>
      <top/>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thick">
        <color rgb="FF000000"/>
      </bottom>
      <diagonal/>
    </border>
    <border>
      <left/>
      <right style="medium">
        <color indexed="64"/>
      </right>
      <top/>
      <bottom style="thick">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rgb="FF000000"/>
      </left>
      <right/>
      <top/>
      <bottom style="thick">
        <color rgb="FF000000"/>
      </bottom>
      <diagonal/>
    </border>
    <border>
      <left/>
      <right style="medium">
        <color rgb="FF000000"/>
      </right>
      <top style="thick">
        <color rgb="FF000000"/>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medium">
        <color indexed="64"/>
      </right>
      <top style="medium">
        <color indexed="64"/>
      </top>
      <bottom/>
      <diagonal/>
    </border>
  </borders>
  <cellStyleXfs count="2">
    <xf numFmtId="0" fontId="0" fillId="0" borderId="0"/>
    <xf numFmtId="44" fontId="15" fillId="0" borderId="0" applyFont="0" applyFill="0" applyBorder="0" applyAlignment="0" applyProtection="0"/>
  </cellStyleXfs>
  <cellXfs count="187">
    <xf numFmtId="0" fontId="0" fillId="0" borderId="0" xfId="0"/>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3" fillId="0" borderId="0" xfId="0" applyFont="1"/>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4" fillId="2" borderId="1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5" xfId="0" applyFont="1" applyFill="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0" fillId="0" borderId="22" xfId="0" applyBorder="1"/>
    <xf numFmtId="14" fontId="0" fillId="0" borderId="22" xfId="0" applyNumberFormat="1" applyBorder="1"/>
    <xf numFmtId="0" fontId="7" fillId="0" borderId="0" xfId="0" applyFont="1" applyAlignment="1">
      <alignment horizontal="center"/>
    </xf>
    <xf numFmtId="0" fontId="0" fillId="8" borderId="28" xfId="0" applyFill="1" applyBorder="1" applyAlignment="1">
      <alignment horizontal="center"/>
    </xf>
    <xf numFmtId="0" fontId="0" fillId="0" borderId="0" xfId="0" applyAlignment="1">
      <alignment horizontal="center"/>
    </xf>
    <xf numFmtId="0" fontId="0" fillId="9" borderId="28" xfId="0" applyFill="1" applyBorder="1" applyAlignment="1">
      <alignment horizontal="center"/>
    </xf>
    <xf numFmtId="17" fontId="0" fillId="0" borderId="22" xfId="0" applyNumberFormat="1" applyBorder="1" applyAlignment="1">
      <alignment horizontal="center"/>
    </xf>
    <xf numFmtId="17" fontId="12" fillId="0" borderId="22" xfId="0" applyNumberFormat="1" applyFont="1" applyBorder="1" applyAlignment="1">
      <alignment horizontal="center"/>
    </xf>
    <xf numFmtId="0" fontId="12" fillId="0" borderId="22" xfId="0" applyFont="1" applyBorder="1" applyAlignment="1">
      <alignment horizontal="center"/>
    </xf>
    <xf numFmtId="20" fontId="12" fillId="0" borderId="22" xfId="0" applyNumberFormat="1" applyFont="1" applyBorder="1" applyAlignment="1">
      <alignment horizontal="center"/>
    </xf>
    <xf numFmtId="164" fontId="12" fillId="0" borderId="22" xfId="0" applyNumberFormat="1" applyFont="1" applyBorder="1" applyAlignment="1">
      <alignment horizontal="center"/>
    </xf>
    <xf numFmtId="165" fontId="6" fillId="0" borderId="22" xfId="0" applyNumberFormat="1" applyFont="1" applyBorder="1" applyAlignment="1">
      <alignment horizontal="center"/>
    </xf>
    <xf numFmtId="165" fontId="12" fillId="0" borderId="22" xfId="0" applyNumberFormat="1" applyFont="1" applyBorder="1" applyAlignment="1">
      <alignment horizontal="center"/>
    </xf>
    <xf numFmtId="2" fontId="12" fillId="0" borderId="22" xfId="0" applyNumberFormat="1" applyFont="1" applyBorder="1" applyAlignment="1">
      <alignment horizontal="center"/>
    </xf>
    <xf numFmtId="17" fontId="0" fillId="9" borderId="22" xfId="0" applyNumberFormat="1" applyFill="1" applyBorder="1" applyAlignment="1">
      <alignment horizontal="center"/>
    </xf>
    <xf numFmtId="17" fontId="12" fillId="9" borderId="22" xfId="0" applyNumberFormat="1" applyFont="1" applyFill="1" applyBorder="1" applyAlignment="1">
      <alignment horizontal="center"/>
    </xf>
    <xf numFmtId="0" fontId="12" fillId="9" borderId="22" xfId="0" applyFont="1" applyFill="1" applyBorder="1" applyAlignment="1">
      <alignment horizontal="center"/>
    </xf>
    <xf numFmtId="20" fontId="0" fillId="9" borderId="22" xfId="0" applyNumberFormat="1" applyFill="1" applyBorder="1" applyAlignment="1">
      <alignment horizontal="center"/>
    </xf>
    <xf numFmtId="0" fontId="0" fillId="9" borderId="22" xfId="0" applyFill="1" applyBorder="1" applyAlignment="1">
      <alignment horizontal="center"/>
    </xf>
    <xf numFmtId="0" fontId="6" fillId="9" borderId="22" xfId="0" applyFont="1" applyFill="1" applyBorder="1" applyAlignment="1">
      <alignment horizontal="center"/>
    </xf>
    <xf numFmtId="164" fontId="0" fillId="9" borderId="22" xfId="0" applyNumberFormat="1" applyFill="1" applyBorder="1" applyAlignment="1">
      <alignment horizontal="center"/>
    </xf>
    <xf numFmtId="2" fontId="0" fillId="9" borderId="22" xfId="0" applyNumberFormat="1" applyFill="1" applyBorder="1" applyAlignment="1">
      <alignment horizontal="center"/>
    </xf>
    <xf numFmtId="0" fontId="0" fillId="0" borderId="0" xfId="0" applyAlignment="1">
      <alignment horizontal="right"/>
    </xf>
    <xf numFmtId="0" fontId="13" fillId="9" borderId="22" xfId="0" applyFont="1" applyFill="1" applyBorder="1" applyAlignment="1">
      <alignment horizontal="center"/>
    </xf>
    <xf numFmtId="165" fontId="6" fillId="9" borderId="22" xfId="0" applyNumberFormat="1" applyFont="1" applyFill="1" applyBorder="1" applyAlignment="1">
      <alignment horizontal="center"/>
    </xf>
    <xf numFmtId="165" fontId="12" fillId="9" borderId="22" xfId="0" applyNumberFormat="1" applyFont="1" applyFill="1" applyBorder="1" applyAlignment="1">
      <alignment horizontal="center"/>
    </xf>
    <xf numFmtId="0" fontId="6" fillId="0" borderId="0" xfId="0" applyFont="1"/>
    <xf numFmtId="164" fontId="6" fillId="9" borderId="22" xfId="0" applyNumberFormat="1" applyFont="1" applyFill="1" applyBorder="1" applyAlignment="1">
      <alignment horizontal="center"/>
    </xf>
    <xf numFmtId="165" fontId="0" fillId="9" borderId="22" xfId="0" applyNumberFormat="1" applyFill="1" applyBorder="1" applyAlignment="1">
      <alignment horizontal="center"/>
    </xf>
    <xf numFmtId="164" fontId="0" fillId="0" borderId="0" xfId="0" applyNumberFormat="1" applyAlignment="1">
      <alignment horizontal="right"/>
    </xf>
    <xf numFmtId="0" fontId="6" fillId="0" borderId="22" xfId="0" applyFont="1" applyBorder="1" applyAlignment="1">
      <alignment horizontal="center"/>
    </xf>
    <xf numFmtId="20" fontId="12" fillId="9" borderId="22" xfId="0" applyNumberFormat="1" applyFont="1" applyFill="1" applyBorder="1" applyAlignment="1">
      <alignment horizontal="center"/>
    </xf>
    <xf numFmtId="164" fontId="12" fillId="9" borderId="22" xfId="0" applyNumberFormat="1" applyFont="1" applyFill="1" applyBorder="1" applyAlignment="1">
      <alignment horizontal="center"/>
    </xf>
    <xf numFmtId="2" fontId="12" fillId="9" borderId="22" xfId="0" applyNumberFormat="1" applyFont="1" applyFill="1" applyBorder="1" applyAlignment="1">
      <alignment horizontal="center"/>
    </xf>
    <xf numFmtId="0" fontId="6" fillId="0" borderId="0" xfId="0" applyFont="1" applyAlignment="1">
      <alignment horizontal="right"/>
    </xf>
    <xf numFmtId="20" fontId="0" fillId="0" borderId="22" xfId="0" applyNumberFormat="1" applyBorder="1" applyAlignment="1">
      <alignment horizontal="center"/>
    </xf>
    <xf numFmtId="164" fontId="0" fillId="0" borderId="22" xfId="0" applyNumberFormat="1" applyBorder="1" applyAlignment="1">
      <alignment horizontal="center"/>
    </xf>
    <xf numFmtId="0" fontId="13" fillId="0" borderId="22" xfId="0" applyFont="1" applyBorder="1" applyAlignment="1">
      <alignment horizontal="center"/>
    </xf>
    <xf numFmtId="2" fontId="0" fillId="0" borderId="22" xfId="0" applyNumberFormat="1" applyBorder="1" applyAlignment="1">
      <alignment horizontal="center"/>
    </xf>
    <xf numFmtId="0" fontId="0" fillId="0" borderId="22" xfId="0" applyBorder="1" applyAlignment="1">
      <alignment horizontal="center"/>
    </xf>
    <xf numFmtId="164" fontId="6" fillId="0" borderId="22" xfId="0" applyNumberFormat="1" applyFont="1" applyBorder="1" applyAlignment="1">
      <alignment horizontal="center"/>
    </xf>
    <xf numFmtId="164" fontId="6" fillId="0" borderId="0" xfId="0" applyNumberFormat="1" applyFont="1" applyAlignment="1">
      <alignment horizontal="right"/>
    </xf>
    <xf numFmtId="165" fontId="0" fillId="0" borderId="22" xfId="0" applyNumberFormat="1" applyBorder="1" applyAlignment="1">
      <alignment horizontal="center"/>
    </xf>
    <xf numFmtId="164" fontId="0" fillId="0" borderId="0" xfId="0" applyNumberFormat="1" applyAlignment="1">
      <alignment horizontal="center"/>
    </xf>
    <xf numFmtId="14" fontId="8" fillId="3" borderId="23" xfId="0" applyNumberFormat="1" applyFont="1" applyFill="1" applyBorder="1" applyAlignment="1">
      <alignment horizontal="center"/>
    </xf>
    <xf numFmtId="14" fontId="8" fillId="3" borderId="24" xfId="0" applyNumberFormat="1" applyFont="1" applyFill="1" applyBorder="1" applyAlignment="1">
      <alignment horizontal="center"/>
    </xf>
    <xf numFmtId="14" fontId="8" fillId="3" borderId="25" xfId="0" applyNumberFormat="1" applyFont="1" applyFill="1" applyBorder="1" applyAlignment="1">
      <alignment horizontal="center"/>
    </xf>
    <xf numFmtId="14" fontId="9" fillId="4" borderId="23" xfId="0" applyNumberFormat="1" applyFont="1" applyFill="1" applyBorder="1" applyAlignment="1">
      <alignment horizontal="center" vertical="center"/>
    </xf>
    <xf numFmtId="14" fontId="9" fillId="4" borderId="24" xfId="0" applyNumberFormat="1" applyFont="1" applyFill="1" applyBorder="1" applyAlignment="1">
      <alignment horizontal="center" vertical="center"/>
    </xf>
    <xf numFmtId="0" fontId="7" fillId="7" borderId="23" xfId="0" applyFont="1" applyFill="1" applyBorder="1" applyAlignment="1">
      <alignment horizontal="center"/>
    </xf>
    <xf numFmtId="0" fontId="7" fillId="7" borderId="24" xfId="0" applyFont="1" applyFill="1" applyBorder="1" applyAlignment="1">
      <alignment horizontal="center"/>
    </xf>
    <xf numFmtId="0" fontId="7" fillId="7" borderId="25" xfId="0" applyFont="1" applyFill="1" applyBorder="1" applyAlignment="1">
      <alignment horizontal="center"/>
    </xf>
    <xf numFmtId="0" fontId="3" fillId="0" borderId="6"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3"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5" fillId="0" borderId="7" xfId="0" applyFont="1" applyBorder="1" applyAlignment="1">
      <alignment horizontal="left" vertical="top" wrapText="1"/>
    </xf>
    <xf numFmtId="0" fontId="3" fillId="0" borderId="18" xfId="0" applyFont="1" applyBorder="1" applyAlignment="1">
      <alignment horizontal="left" vertical="top" wrapText="1"/>
    </xf>
    <xf numFmtId="0" fontId="1" fillId="0" borderId="21"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3" fillId="0" borderId="6" xfId="0" applyFont="1" applyBorder="1" applyAlignment="1">
      <alignment horizontal="left" vertical="center" wrapText="1"/>
    </xf>
    <xf numFmtId="0" fontId="8" fillId="3" borderId="23" xfId="0" applyFont="1" applyFill="1" applyBorder="1" applyAlignment="1">
      <alignment horizontal="center"/>
    </xf>
    <xf numFmtId="0" fontId="8" fillId="3" borderId="24" xfId="0" applyFont="1" applyFill="1" applyBorder="1" applyAlignment="1">
      <alignment horizontal="center"/>
    </xf>
    <xf numFmtId="0" fontId="8" fillId="3" borderId="25" xfId="0" applyFont="1" applyFill="1" applyBorder="1" applyAlignment="1">
      <alignment horizontal="center"/>
    </xf>
    <xf numFmtId="14" fontId="9" fillId="4" borderId="25" xfId="0" applyNumberFormat="1" applyFont="1" applyFill="1" applyBorder="1" applyAlignment="1">
      <alignment horizontal="center" vertical="center"/>
    </xf>
    <xf numFmtId="0" fontId="9" fillId="4" borderId="23" xfId="0" applyFont="1" applyFill="1" applyBorder="1" applyAlignment="1">
      <alignment horizontal="center" vertical="center"/>
    </xf>
    <xf numFmtId="0" fontId="9" fillId="4" borderId="25" xfId="0" applyFont="1" applyFill="1" applyBorder="1" applyAlignment="1">
      <alignment horizontal="center" vertical="center"/>
    </xf>
    <xf numFmtId="0" fontId="10" fillId="4" borderId="27" xfId="0" applyFont="1" applyFill="1" applyBorder="1" applyAlignment="1">
      <alignment horizontal="center" vertical="center" wrapText="1"/>
    </xf>
    <xf numFmtId="14" fontId="9" fillId="4" borderId="27" xfId="0" applyNumberFormat="1" applyFont="1" applyFill="1" applyBorder="1" applyAlignment="1">
      <alignment horizontal="center"/>
    </xf>
    <xf numFmtId="0" fontId="10" fillId="4" borderId="32" xfId="0" applyFont="1" applyFill="1" applyBorder="1" applyAlignment="1">
      <alignment horizontal="center" vertical="center" wrapText="1"/>
    </xf>
    <xf numFmtId="20" fontId="0" fillId="0" borderId="22" xfId="0" applyNumberFormat="1" applyBorder="1"/>
    <xf numFmtId="44" fontId="0" fillId="0" borderId="0" xfId="0" applyNumberFormat="1"/>
    <xf numFmtId="0" fontId="0" fillId="10" borderId="0" xfId="0" applyFill="1"/>
    <xf numFmtId="14" fontId="0" fillId="10" borderId="22" xfId="0" applyNumberFormat="1" applyFill="1" applyBorder="1" applyAlignment="1">
      <alignment horizontal="right"/>
    </xf>
    <xf numFmtId="0" fontId="0" fillId="10" borderId="22" xfId="0" applyFill="1" applyBorder="1" applyAlignment="1">
      <alignment horizontal="left"/>
    </xf>
    <xf numFmtId="0" fontId="0" fillId="10" borderId="22" xfId="0" applyFill="1" applyBorder="1"/>
    <xf numFmtId="44" fontId="0" fillId="10" borderId="22" xfId="1" applyFont="1" applyFill="1" applyBorder="1" applyAlignment="1">
      <alignment horizontal="center" vertical="center"/>
    </xf>
    <xf numFmtId="0" fontId="0" fillId="10" borderId="22" xfId="0" applyFill="1" applyBorder="1" applyAlignment="1">
      <alignment horizontal="center" vertical="center"/>
    </xf>
    <xf numFmtId="14" fontId="0" fillId="10" borderId="22" xfId="0" applyNumberFormat="1" applyFill="1" applyBorder="1" applyAlignment="1">
      <alignment horizontal="right" wrapText="1"/>
    </xf>
    <xf numFmtId="20" fontId="0" fillId="10" borderId="22" xfId="0" applyNumberFormat="1" applyFill="1" applyBorder="1"/>
    <xf numFmtId="0" fontId="0" fillId="10" borderId="22" xfId="0" applyFill="1" applyBorder="1" applyAlignment="1">
      <alignment wrapText="1"/>
    </xf>
    <xf numFmtId="0" fontId="0" fillId="6" borderId="0" xfId="0" applyFill="1"/>
    <xf numFmtId="14" fontId="0" fillId="6" borderId="22" xfId="0" applyNumberFormat="1" applyFill="1" applyBorder="1" applyAlignment="1">
      <alignment horizontal="right"/>
    </xf>
    <xf numFmtId="0" fontId="0" fillId="6" borderId="22" xfId="0" applyFill="1" applyBorder="1" applyAlignment="1">
      <alignment horizontal="left" wrapText="1"/>
    </xf>
    <xf numFmtId="0" fontId="0" fillId="6" borderId="22" xfId="0" applyFill="1" applyBorder="1"/>
    <xf numFmtId="44" fontId="0" fillId="6" borderId="22" xfId="1" applyFont="1" applyFill="1" applyBorder="1" applyAlignment="1">
      <alignment horizontal="center" vertical="center"/>
    </xf>
    <xf numFmtId="0" fontId="0" fillId="6" borderId="22" xfId="0" applyFill="1" applyBorder="1" applyAlignment="1">
      <alignment horizontal="center" vertical="center"/>
    </xf>
    <xf numFmtId="0" fontId="0" fillId="6" borderId="22" xfId="0" applyFill="1" applyBorder="1" applyAlignment="1">
      <alignment horizontal="left"/>
    </xf>
    <xf numFmtId="20" fontId="0" fillId="6" borderId="22" xfId="0" applyNumberFormat="1" applyFill="1" applyBorder="1"/>
    <xf numFmtId="14" fontId="9" fillId="11" borderId="23" xfId="0" applyNumberFormat="1" applyFont="1" applyFill="1" applyBorder="1" applyAlignment="1">
      <alignment horizontal="center" vertical="center"/>
    </xf>
    <xf numFmtId="14" fontId="9" fillId="11" borderId="24" xfId="0" applyNumberFormat="1" applyFont="1" applyFill="1" applyBorder="1" applyAlignment="1">
      <alignment horizontal="center" vertical="center"/>
    </xf>
    <xf numFmtId="14" fontId="9" fillId="11" borderId="25" xfId="0" applyNumberFormat="1" applyFont="1" applyFill="1" applyBorder="1" applyAlignment="1">
      <alignment horizontal="center" vertical="center"/>
    </xf>
    <xf numFmtId="14" fontId="10" fillId="11" borderId="26" xfId="0" applyNumberFormat="1" applyFont="1" applyFill="1" applyBorder="1" applyAlignment="1">
      <alignment horizontal="right" vertical="center" wrapText="1"/>
    </xf>
    <xf numFmtId="0" fontId="10" fillId="11" borderId="27" xfId="0" applyFont="1" applyFill="1" applyBorder="1" applyAlignment="1">
      <alignment horizontal="left" vertical="center" wrapText="1"/>
    </xf>
    <xf numFmtId="0" fontId="10" fillId="11" borderId="27" xfId="0" applyFont="1" applyFill="1" applyBorder="1" applyAlignment="1">
      <alignment horizontal="center" vertical="center" wrapText="1"/>
    </xf>
    <xf numFmtId="0" fontId="11" fillId="11" borderId="27" xfId="0" applyFont="1" applyFill="1" applyBorder="1" applyAlignment="1">
      <alignment vertical="center" wrapText="1"/>
    </xf>
    <xf numFmtId="0" fontId="0" fillId="12" borderId="0" xfId="0" applyFill="1"/>
    <xf numFmtId="14" fontId="0" fillId="12" borderId="22" xfId="0" applyNumberFormat="1" applyFill="1" applyBorder="1" applyAlignment="1">
      <alignment horizontal="right" vertical="center"/>
    </xf>
    <xf numFmtId="0" fontId="0" fillId="12" borderId="22" xfId="0" applyFill="1" applyBorder="1" applyAlignment="1">
      <alignment horizontal="left" wrapText="1"/>
    </xf>
    <xf numFmtId="20" fontId="0" fillId="12" borderId="22" xfId="0" applyNumberFormat="1" applyFill="1" applyBorder="1" applyAlignment="1">
      <alignment horizontal="center"/>
    </xf>
    <xf numFmtId="0" fontId="0" fillId="12" borderId="22" xfId="0" applyFill="1" applyBorder="1"/>
    <xf numFmtId="44" fontId="0" fillId="12" borderId="22" xfId="1" applyFont="1" applyFill="1" applyBorder="1" applyAlignment="1">
      <alignment horizontal="center" vertical="center"/>
    </xf>
    <xf numFmtId="0" fontId="0" fillId="12" borderId="22" xfId="0" applyFill="1" applyBorder="1" applyAlignment="1">
      <alignment horizontal="center" vertical="center"/>
    </xf>
    <xf numFmtId="14" fontId="0" fillId="12" borderId="22" xfId="0" applyNumberFormat="1" applyFill="1" applyBorder="1" applyAlignment="1">
      <alignment horizontal="right"/>
    </xf>
    <xf numFmtId="0" fontId="0" fillId="12" borderId="22" xfId="0" applyFill="1" applyBorder="1" applyAlignment="1">
      <alignment horizontal="left"/>
    </xf>
    <xf numFmtId="20" fontId="0" fillId="12" borderId="22" xfId="0" applyNumberFormat="1" applyFill="1" applyBorder="1"/>
    <xf numFmtId="0" fontId="0" fillId="12" borderId="22" xfId="0" applyFill="1" applyBorder="1" applyAlignment="1">
      <alignment wrapText="1"/>
    </xf>
    <xf numFmtId="0" fontId="0" fillId="5" borderId="0" xfId="0" applyFill="1"/>
    <xf numFmtId="14" fontId="0" fillId="5" borderId="22" xfId="0" applyNumberFormat="1" applyFill="1" applyBorder="1" applyAlignment="1">
      <alignment horizontal="right"/>
    </xf>
    <xf numFmtId="0" fontId="0" fillId="5" borderId="22" xfId="0" applyFill="1" applyBorder="1" applyAlignment="1">
      <alignment horizontal="left" wrapText="1"/>
    </xf>
    <xf numFmtId="0" fontId="0" fillId="5" borderId="22" xfId="0" applyFill="1" applyBorder="1"/>
    <xf numFmtId="44" fontId="0" fillId="5" borderId="22" xfId="1" applyFont="1" applyFill="1" applyBorder="1" applyAlignment="1">
      <alignment horizontal="center" vertical="center"/>
    </xf>
    <xf numFmtId="0" fontId="0" fillId="5" borderId="22" xfId="0" applyFill="1" applyBorder="1" applyAlignment="1">
      <alignment horizontal="center" vertical="center"/>
    </xf>
    <xf numFmtId="0" fontId="0" fillId="5" borderId="22" xfId="0" applyFill="1" applyBorder="1" applyAlignment="1">
      <alignment horizontal="left"/>
    </xf>
    <xf numFmtId="20" fontId="0" fillId="5" borderId="22" xfId="0" applyNumberFormat="1" applyFill="1" applyBorder="1"/>
    <xf numFmtId="0" fontId="0" fillId="5" borderId="22" xfId="0" applyFill="1" applyBorder="1" applyAlignment="1">
      <alignment wrapText="1"/>
    </xf>
    <xf numFmtId="0" fontId="0" fillId="13" borderId="0" xfId="0" applyFill="1"/>
    <xf numFmtId="14" fontId="0" fillId="13" borderId="22" xfId="0" applyNumberFormat="1" applyFill="1" applyBorder="1" applyAlignment="1">
      <alignment horizontal="right"/>
    </xf>
    <xf numFmtId="0" fontId="0" fillId="13" borderId="22" xfId="0" applyFill="1" applyBorder="1" applyAlignment="1">
      <alignment horizontal="left"/>
    </xf>
    <xf numFmtId="20" fontId="0" fillId="13" borderId="22" xfId="0" applyNumberFormat="1" applyFill="1" applyBorder="1"/>
    <xf numFmtId="0" fontId="0" fillId="13" borderId="22" xfId="0" applyFill="1" applyBorder="1" applyAlignment="1">
      <alignment wrapText="1"/>
    </xf>
    <xf numFmtId="0" fontId="0" fillId="13" borderId="22" xfId="0" applyFill="1" applyBorder="1"/>
    <xf numFmtId="44" fontId="0" fillId="13" borderId="22" xfId="1" applyFont="1" applyFill="1" applyBorder="1" applyAlignment="1">
      <alignment horizontal="center" vertical="center"/>
    </xf>
    <xf numFmtId="0" fontId="0" fillId="13" borderId="22" xfId="0" applyFill="1" applyBorder="1" applyAlignment="1">
      <alignment horizontal="center" vertical="center"/>
    </xf>
    <xf numFmtId="44" fontId="0" fillId="0" borderId="0" xfId="1" applyFont="1"/>
    <xf numFmtId="44" fontId="0" fillId="13" borderId="0" xfId="0" applyNumberFormat="1" applyFill="1"/>
    <xf numFmtId="44" fontId="0" fillId="5" borderId="0" xfId="0" applyNumberFormat="1" applyFill="1"/>
    <xf numFmtId="44" fontId="0" fillId="12" borderId="0" xfId="0" applyNumberFormat="1" applyFill="1"/>
    <xf numFmtId="44" fontId="0" fillId="6" borderId="0" xfId="0" applyNumberFormat="1" applyFill="1"/>
    <xf numFmtId="0" fontId="0" fillId="10" borderId="0" xfId="0" applyFill="1" applyAlignment="1">
      <alignment horizontal="right"/>
    </xf>
    <xf numFmtId="44" fontId="0" fillId="10" borderId="0" xfId="0" applyNumberFormat="1" applyFill="1"/>
    <xf numFmtId="0" fontId="12" fillId="0" borderId="0" xfId="0" applyFont="1"/>
    <xf numFmtId="0" fontId="13" fillId="0" borderId="0" xfId="0" applyFont="1"/>
    <xf numFmtId="0" fontId="6" fillId="0" borderId="22" xfId="0" applyFont="1" applyBorder="1" applyAlignment="1">
      <alignment horizontal="right"/>
    </xf>
    <xf numFmtId="0" fontId="12" fillId="0" borderId="22" xfId="0" applyFont="1" applyBorder="1" applyAlignment="1">
      <alignment horizontal="right"/>
    </xf>
    <xf numFmtId="164" fontId="12" fillId="0" borderId="22" xfId="0" applyNumberFormat="1" applyFont="1" applyBorder="1"/>
    <xf numFmtId="164" fontId="0" fillId="0" borderId="22" xfId="0" applyNumberFormat="1" applyBorder="1" applyAlignment="1">
      <alignment horizontal="right"/>
    </xf>
    <xf numFmtId="20" fontId="0" fillId="0" borderId="22" xfId="0" applyNumberFormat="1" applyBorder="1" applyAlignment="1">
      <alignment horizontal="right"/>
    </xf>
    <xf numFmtId="164" fontId="6" fillId="0" borderId="22" xfId="0" applyNumberFormat="1" applyFont="1" applyBorder="1" applyAlignment="1">
      <alignment horizontal="right"/>
    </xf>
    <xf numFmtId="164" fontId="12" fillId="0" borderId="22" xfId="0" applyNumberFormat="1" applyFont="1" applyBorder="1" applyAlignment="1">
      <alignment horizontal="right"/>
    </xf>
    <xf numFmtId="0" fontId="0" fillId="0" borderId="22" xfId="0" applyBorder="1" applyAlignment="1">
      <alignment horizontal="right"/>
    </xf>
    <xf numFmtId="165" fontId="12" fillId="0" borderId="22" xfId="0" applyNumberFormat="1" applyFont="1" applyBorder="1" applyAlignment="1">
      <alignment horizontal="right"/>
    </xf>
    <xf numFmtId="165" fontId="6" fillId="0" borderId="22" xfId="0" applyNumberFormat="1" applyFont="1" applyBorder="1" applyAlignment="1">
      <alignment horizontal="right"/>
    </xf>
    <xf numFmtId="20" fontId="12" fillId="0" borderId="22" xfId="0" applyNumberFormat="1" applyFont="1" applyBorder="1" applyAlignment="1">
      <alignment horizontal="right"/>
    </xf>
    <xf numFmtId="0" fontId="6" fillId="0" borderId="22" xfId="0" applyFont="1" applyBorder="1"/>
    <xf numFmtId="164" fontId="0" fillId="0" borderId="22" xfId="0" applyNumberFormat="1" applyBorder="1"/>
    <xf numFmtId="0" fontId="12" fillId="14" borderId="22" xfId="0" applyFont="1" applyFill="1" applyBorder="1" applyAlignment="1">
      <alignment horizontal="left"/>
    </xf>
    <xf numFmtId="0" fontId="12" fillId="0" borderId="22" xfId="0" applyFont="1" applyBorder="1"/>
    <xf numFmtId="164" fontId="6" fillId="0" borderId="22" xfId="0" applyNumberFormat="1" applyFont="1" applyBorder="1"/>
    <xf numFmtId="165" fontId="0" fillId="0" borderId="22" xfId="0" applyNumberFormat="1" applyBorder="1"/>
    <xf numFmtId="165" fontId="12" fillId="0" borderId="22" xfId="0" applyNumberFormat="1" applyFont="1" applyBorder="1"/>
    <xf numFmtId="165" fontId="6" fillId="0" borderId="22" xfId="0" applyNumberFormat="1" applyFont="1" applyBorder="1"/>
    <xf numFmtId="0" fontId="0" fillId="15" borderId="22" xfId="0" applyFill="1" applyBorder="1" applyAlignment="1">
      <alignment horizontal="center"/>
    </xf>
    <xf numFmtId="0" fontId="12" fillId="15" borderId="22" xfId="0" applyFont="1" applyFill="1" applyBorder="1" applyAlignment="1">
      <alignment horizontal="center"/>
    </xf>
    <xf numFmtId="164" fontId="12" fillId="0" borderId="0" xfId="0" applyNumberFormat="1" applyFont="1"/>
    <xf numFmtId="164" fontId="13" fillId="0" borderId="22" xfId="0" applyNumberFormat="1" applyFont="1" applyBorder="1"/>
    <xf numFmtId="164" fontId="13" fillId="0" borderId="22" xfId="0" applyNumberFormat="1" applyFont="1" applyBorder="1" applyAlignment="1">
      <alignment horizontal="right"/>
    </xf>
    <xf numFmtId="2" fontId="0" fillId="0" borderId="22" xfId="0" applyNumberFormat="1" applyBorder="1"/>
    <xf numFmtId="0" fontId="13" fillId="0" borderId="22" xfId="0" applyFont="1" applyBorder="1"/>
    <xf numFmtId="0" fontId="0" fillId="15" borderId="28" xfId="0" applyFill="1" applyBorder="1" applyAlignment="1">
      <alignment horizontal="center"/>
    </xf>
    <xf numFmtId="0" fontId="12" fillId="15" borderId="28" xfId="0" applyFont="1" applyFill="1" applyBorder="1" applyAlignment="1">
      <alignment horizontal="center"/>
    </xf>
    <xf numFmtId="0" fontId="7" fillId="3" borderId="31" xfId="0" applyFont="1" applyFill="1" applyBorder="1" applyAlignment="1">
      <alignment horizontal="center"/>
    </xf>
    <xf numFmtId="0" fontId="7" fillId="3" borderId="30" xfId="0" applyFont="1" applyFill="1" applyBorder="1" applyAlignment="1">
      <alignment horizontal="center"/>
    </xf>
    <xf numFmtId="0" fontId="7" fillId="3" borderId="29"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4C3E1-CB3E-41BB-A355-3EDD76294159}">
  <dimension ref="A1:H44"/>
  <sheetViews>
    <sheetView tabSelected="1" topLeftCell="G29" zoomScale="110" zoomScaleNormal="110" workbookViewId="0">
      <selection activeCell="H34" sqref="H34"/>
    </sheetView>
  </sheetViews>
  <sheetFormatPr defaultColWidth="30.5703125" defaultRowHeight="15.75" x14ac:dyDescent="0.25"/>
  <cols>
    <col min="1" max="1" width="30.5703125" style="4"/>
    <col min="2" max="2" width="57.42578125" style="4" customWidth="1"/>
    <col min="3" max="3" width="89.140625" style="4" customWidth="1"/>
    <col min="4" max="4" width="30.5703125" style="4"/>
    <col min="5" max="5" width="71.7109375" style="4" customWidth="1"/>
    <col min="6" max="6" width="50.85546875" style="4" customWidth="1"/>
    <col min="7" max="7" width="58.7109375" style="4" customWidth="1"/>
    <col min="8" max="8" width="110.140625" style="4" customWidth="1"/>
    <col min="9" max="16384" width="30.5703125" style="4"/>
  </cols>
  <sheetData>
    <row r="1" spans="1:8" ht="16.5" thickBot="1" x14ac:dyDescent="0.3">
      <c r="A1" s="70" t="s">
        <v>19</v>
      </c>
      <c r="B1" s="71"/>
      <c r="C1" s="71"/>
      <c r="D1" s="71"/>
      <c r="E1" s="71"/>
      <c r="F1" s="71"/>
      <c r="G1" s="71"/>
      <c r="H1" s="72"/>
    </row>
    <row r="2" spans="1:8" x14ac:dyDescent="0.25">
      <c r="A2" s="1" t="s">
        <v>0</v>
      </c>
      <c r="B2" s="2" t="s">
        <v>2</v>
      </c>
      <c r="C2" s="2" t="s">
        <v>4</v>
      </c>
      <c r="D2" s="2" t="s">
        <v>6</v>
      </c>
      <c r="E2" s="2" t="s">
        <v>7</v>
      </c>
      <c r="F2" s="2" t="s">
        <v>9</v>
      </c>
      <c r="G2" s="67" t="s">
        <v>20</v>
      </c>
      <c r="H2" s="3" t="s">
        <v>11</v>
      </c>
    </row>
    <row r="3" spans="1:8" ht="32.25" thickBot="1" x14ac:dyDescent="0.3">
      <c r="A3" s="7" t="s">
        <v>1</v>
      </c>
      <c r="B3" s="8" t="s">
        <v>3</v>
      </c>
      <c r="C3" s="8" t="s">
        <v>5</v>
      </c>
      <c r="D3" s="8" t="s">
        <v>38</v>
      </c>
      <c r="E3" s="8" t="s">
        <v>8</v>
      </c>
      <c r="F3" s="8" t="s">
        <v>10</v>
      </c>
      <c r="G3" s="68"/>
      <c r="H3" s="9" t="s">
        <v>12</v>
      </c>
    </row>
    <row r="4" spans="1:8" ht="267" customHeight="1" thickTop="1" x14ac:dyDescent="0.25">
      <c r="A4" s="75" t="s">
        <v>21</v>
      </c>
      <c r="B4" s="83" t="s">
        <v>28</v>
      </c>
      <c r="C4" s="64" t="s">
        <v>39</v>
      </c>
      <c r="D4" s="64" t="s">
        <v>52</v>
      </c>
      <c r="E4" s="64" t="s">
        <v>40</v>
      </c>
      <c r="F4" s="64" t="s">
        <v>22</v>
      </c>
      <c r="G4" s="64" t="s">
        <v>57</v>
      </c>
      <c r="H4" s="10" t="s">
        <v>128</v>
      </c>
    </row>
    <row r="5" spans="1:8" x14ac:dyDescent="0.25">
      <c r="A5" s="76"/>
      <c r="B5" s="79"/>
      <c r="C5" s="65"/>
      <c r="D5" s="65"/>
      <c r="E5" s="65"/>
      <c r="F5" s="65"/>
      <c r="G5" s="65"/>
      <c r="H5" s="10" t="s">
        <v>15</v>
      </c>
    </row>
    <row r="6" spans="1:8" x14ac:dyDescent="0.25">
      <c r="A6" s="76"/>
      <c r="B6" s="79"/>
      <c r="C6" s="65"/>
      <c r="D6" s="65"/>
      <c r="E6" s="65"/>
      <c r="F6" s="65"/>
      <c r="G6" s="65"/>
      <c r="H6" s="10" t="s">
        <v>16</v>
      </c>
    </row>
    <row r="7" spans="1:8" x14ac:dyDescent="0.25">
      <c r="A7" s="76"/>
      <c r="B7" s="79"/>
      <c r="C7" s="65"/>
      <c r="D7" s="65"/>
      <c r="E7" s="65"/>
      <c r="F7" s="65"/>
      <c r="G7" s="65"/>
      <c r="H7" s="10" t="s">
        <v>17</v>
      </c>
    </row>
    <row r="8" spans="1:8" ht="36.75" customHeight="1" thickBot="1" x14ac:dyDescent="0.3">
      <c r="A8" s="76"/>
      <c r="B8" s="79"/>
      <c r="C8" s="66"/>
      <c r="D8" s="66"/>
      <c r="E8" s="66"/>
      <c r="F8" s="66"/>
      <c r="G8" s="66"/>
      <c r="H8" s="11" t="s">
        <v>18</v>
      </c>
    </row>
    <row r="9" spans="1:8" ht="179.25" customHeight="1" thickTop="1" x14ac:dyDescent="0.25">
      <c r="A9" s="76"/>
      <c r="B9" s="79"/>
      <c r="C9" s="69" t="s">
        <v>41</v>
      </c>
      <c r="D9" s="64" t="s">
        <v>52</v>
      </c>
      <c r="E9" s="69" t="s">
        <v>42</v>
      </c>
      <c r="F9" s="69" t="s">
        <v>13</v>
      </c>
      <c r="G9" s="64" t="s">
        <v>49</v>
      </c>
      <c r="H9" s="10" t="s">
        <v>182</v>
      </c>
    </row>
    <row r="10" spans="1:8" x14ac:dyDescent="0.25">
      <c r="A10" s="76"/>
      <c r="B10" s="79"/>
      <c r="C10" s="65"/>
      <c r="D10" s="65"/>
      <c r="E10" s="65"/>
      <c r="F10" s="65"/>
      <c r="G10" s="65"/>
      <c r="H10" s="10" t="s">
        <v>15</v>
      </c>
    </row>
    <row r="11" spans="1:8" x14ac:dyDescent="0.25">
      <c r="A11" s="76"/>
      <c r="B11" s="79"/>
      <c r="C11" s="65"/>
      <c r="D11" s="65"/>
      <c r="E11" s="65"/>
      <c r="F11" s="65"/>
      <c r="G11" s="65"/>
      <c r="H11" s="10" t="s">
        <v>16</v>
      </c>
    </row>
    <row r="12" spans="1:8" x14ac:dyDescent="0.25">
      <c r="A12" s="76"/>
      <c r="B12" s="79"/>
      <c r="C12" s="65"/>
      <c r="D12" s="65"/>
      <c r="E12" s="65"/>
      <c r="F12" s="65"/>
      <c r="G12" s="65"/>
      <c r="H12" s="10" t="s">
        <v>17</v>
      </c>
    </row>
    <row r="13" spans="1:8" ht="16.5" thickBot="1" x14ac:dyDescent="0.3">
      <c r="A13" s="76"/>
      <c r="B13" s="79"/>
      <c r="C13" s="66"/>
      <c r="D13" s="66"/>
      <c r="E13" s="66"/>
      <c r="F13" s="66"/>
      <c r="G13" s="66"/>
      <c r="H13" s="11" t="s">
        <v>18</v>
      </c>
    </row>
    <row r="14" spans="1:8" ht="69" customHeight="1" thickTop="1" x14ac:dyDescent="0.25">
      <c r="A14" s="76"/>
      <c r="B14" s="79"/>
      <c r="C14" s="69" t="s">
        <v>43</v>
      </c>
      <c r="D14" s="64" t="s">
        <v>52</v>
      </c>
      <c r="E14" s="69" t="s">
        <v>44</v>
      </c>
      <c r="F14" s="69" t="s">
        <v>13</v>
      </c>
      <c r="G14" s="69" t="s">
        <v>58</v>
      </c>
      <c r="H14" s="10" t="s">
        <v>183</v>
      </c>
    </row>
    <row r="15" spans="1:8" x14ac:dyDescent="0.25">
      <c r="A15" s="76"/>
      <c r="B15" s="79"/>
      <c r="C15" s="65"/>
      <c r="D15" s="65"/>
      <c r="E15" s="65"/>
      <c r="F15" s="65"/>
      <c r="G15" s="65"/>
      <c r="H15" s="10" t="s">
        <v>15</v>
      </c>
    </row>
    <row r="16" spans="1:8" x14ac:dyDescent="0.25">
      <c r="A16" s="76"/>
      <c r="B16" s="79"/>
      <c r="C16" s="65"/>
      <c r="D16" s="65"/>
      <c r="E16" s="65"/>
      <c r="F16" s="65"/>
      <c r="G16" s="65"/>
      <c r="H16" s="10" t="s">
        <v>16</v>
      </c>
    </row>
    <row r="17" spans="1:8" ht="21" customHeight="1" x14ac:dyDescent="0.25">
      <c r="A17" s="76"/>
      <c r="B17" s="79"/>
      <c r="C17" s="65"/>
      <c r="D17" s="65"/>
      <c r="E17" s="65"/>
      <c r="F17" s="65"/>
      <c r="G17" s="65"/>
      <c r="H17" s="10" t="s">
        <v>17</v>
      </c>
    </row>
    <row r="18" spans="1:8" ht="21.75" customHeight="1" thickBot="1" x14ac:dyDescent="0.3">
      <c r="A18" s="76"/>
      <c r="B18" s="80"/>
      <c r="C18" s="66"/>
      <c r="D18" s="66"/>
      <c r="E18" s="66"/>
      <c r="F18" s="66"/>
      <c r="G18" s="66"/>
      <c r="H18" s="11" t="s">
        <v>18</v>
      </c>
    </row>
    <row r="19" spans="1:8" ht="31.5" x14ac:dyDescent="0.25">
      <c r="A19" s="76"/>
      <c r="B19" s="69" t="s">
        <v>45</v>
      </c>
      <c r="C19" s="69" t="s">
        <v>23</v>
      </c>
      <c r="D19" s="69" t="s">
        <v>53</v>
      </c>
      <c r="E19" s="69" t="s">
        <v>24</v>
      </c>
      <c r="F19" s="69" t="s">
        <v>13</v>
      </c>
      <c r="G19" s="69" t="s">
        <v>50</v>
      </c>
      <c r="H19" s="10" t="s">
        <v>184</v>
      </c>
    </row>
    <row r="20" spans="1:8" x14ac:dyDescent="0.25">
      <c r="A20" s="76"/>
      <c r="B20" s="65"/>
      <c r="C20" s="65"/>
      <c r="D20" s="65"/>
      <c r="E20" s="65"/>
      <c r="F20" s="65"/>
      <c r="G20" s="65"/>
      <c r="H20" s="10" t="s">
        <v>15</v>
      </c>
    </row>
    <row r="21" spans="1:8" x14ac:dyDescent="0.25">
      <c r="A21" s="76"/>
      <c r="B21" s="65"/>
      <c r="C21" s="65"/>
      <c r="D21" s="65"/>
      <c r="E21" s="65"/>
      <c r="F21" s="65"/>
      <c r="G21" s="65"/>
      <c r="H21" s="10" t="s">
        <v>16</v>
      </c>
    </row>
    <row r="22" spans="1:8" x14ac:dyDescent="0.25">
      <c r="A22" s="76"/>
      <c r="B22" s="65"/>
      <c r="C22" s="65"/>
      <c r="D22" s="65"/>
      <c r="E22" s="65"/>
      <c r="F22" s="65"/>
      <c r="G22" s="65"/>
      <c r="H22" s="10" t="s">
        <v>17</v>
      </c>
    </row>
    <row r="23" spans="1:8" ht="33.75" customHeight="1" thickBot="1" x14ac:dyDescent="0.3">
      <c r="A23" s="76"/>
      <c r="B23" s="65"/>
      <c r="C23" s="65"/>
      <c r="D23" s="65"/>
      <c r="E23" s="65"/>
      <c r="F23" s="66"/>
      <c r="G23" s="66"/>
      <c r="H23" s="11" t="s">
        <v>18</v>
      </c>
    </row>
    <row r="24" spans="1:8" ht="110.25" x14ac:dyDescent="0.25">
      <c r="A24" s="76"/>
      <c r="B24" s="69" t="s">
        <v>25</v>
      </c>
      <c r="C24" s="69" t="s">
        <v>46</v>
      </c>
      <c r="D24" s="69" t="s">
        <v>35</v>
      </c>
      <c r="E24" s="73" t="s">
        <v>29</v>
      </c>
      <c r="F24" s="69" t="s">
        <v>26</v>
      </c>
      <c r="G24" s="73" t="s">
        <v>51</v>
      </c>
      <c r="H24" s="10" t="s">
        <v>126</v>
      </c>
    </row>
    <row r="25" spans="1:8" x14ac:dyDescent="0.25">
      <c r="A25" s="76"/>
      <c r="B25" s="65"/>
      <c r="C25" s="65"/>
      <c r="D25" s="65"/>
      <c r="E25" s="65"/>
      <c r="F25" s="65"/>
      <c r="G25" s="65"/>
      <c r="H25" s="10" t="s">
        <v>15</v>
      </c>
    </row>
    <row r="26" spans="1:8" x14ac:dyDescent="0.25">
      <c r="A26" s="76"/>
      <c r="B26" s="65"/>
      <c r="C26" s="65"/>
      <c r="D26" s="65"/>
      <c r="E26" s="65"/>
      <c r="F26" s="65"/>
      <c r="G26" s="65"/>
      <c r="H26" s="10" t="s">
        <v>16</v>
      </c>
    </row>
    <row r="27" spans="1:8" x14ac:dyDescent="0.25">
      <c r="A27" s="76"/>
      <c r="B27" s="65"/>
      <c r="C27" s="65"/>
      <c r="D27" s="65"/>
      <c r="E27" s="65"/>
      <c r="F27" s="65"/>
      <c r="G27" s="65"/>
      <c r="H27" s="10" t="s">
        <v>17</v>
      </c>
    </row>
    <row r="28" spans="1:8" ht="16.5" thickBot="1" x14ac:dyDescent="0.3">
      <c r="A28" s="76"/>
      <c r="B28" s="66"/>
      <c r="C28" s="66"/>
      <c r="D28" s="66"/>
      <c r="E28" s="66"/>
      <c r="F28" s="66"/>
      <c r="G28" s="66"/>
      <c r="H28" s="11" t="s">
        <v>18</v>
      </c>
    </row>
    <row r="29" spans="1:8" ht="78.75" x14ac:dyDescent="0.25">
      <c r="A29" s="76"/>
      <c r="B29" s="69" t="s">
        <v>27</v>
      </c>
      <c r="C29" s="69" t="s">
        <v>65</v>
      </c>
      <c r="D29" s="69" t="s">
        <v>32</v>
      </c>
      <c r="E29" s="69" t="s">
        <v>47</v>
      </c>
      <c r="F29" s="69" t="s">
        <v>13</v>
      </c>
      <c r="G29" s="69" t="s">
        <v>54</v>
      </c>
      <c r="H29" s="10" t="s">
        <v>185</v>
      </c>
    </row>
    <row r="30" spans="1:8" x14ac:dyDescent="0.25">
      <c r="A30" s="76"/>
      <c r="B30" s="65"/>
      <c r="C30" s="65"/>
      <c r="D30" s="65"/>
      <c r="E30" s="65"/>
      <c r="F30" s="65"/>
      <c r="G30" s="65"/>
      <c r="H30" s="10" t="s">
        <v>15</v>
      </c>
    </row>
    <row r="31" spans="1:8" x14ac:dyDescent="0.25">
      <c r="A31" s="76"/>
      <c r="B31" s="65"/>
      <c r="C31" s="65"/>
      <c r="D31" s="65"/>
      <c r="E31" s="65"/>
      <c r="F31" s="65"/>
      <c r="G31" s="65"/>
      <c r="H31" s="10" t="s">
        <v>16</v>
      </c>
    </row>
    <row r="32" spans="1:8" x14ac:dyDescent="0.25">
      <c r="A32" s="76"/>
      <c r="B32" s="65"/>
      <c r="C32" s="65"/>
      <c r="D32" s="65"/>
      <c r="E32" s="65"/>
      <c r="F32" s="65"/>
      <c r="G32" s="65"/>
      <c r="H32" s="10" t="s">
        <v>17</v>
      </c>
    </row>
    <row r="33" spans="1:8" ht="58.5" customHeight="1" thickBot="1" x14ac:dyDescent="0.3">
      <c r="A33" s="76"/>
      <c r="B33" s="65"/>
      <c r="C33" s="65"/>
      <c r="D33" s="65"/>
      <c r="E33" s="65"/>
      <c r="F33" s="65"/>
      <c r="G33" s="66"/>
      <c r="H33" s="11" t="s">
        <v>18</v>
      </c>
    </row>
    <row r="34" spans="1:8" ht="144" customHeight="1" x14ac:dyDescent="0.25">
      <c r="A34" s="76"/>
      <c r="B34" s="69" t="s">
        <v>34</v>
      </c>
      <c r="C34" s="69" t="s">
        <v>48</v>
      </c>
      <c r="D34" s="69" t="s">
        <v>56</v>
      </c>
      <c r="E34" s="78" t="s">
        <v>37</v>
      </c>
      <c r="F34" s="69" t="s">
        <v>13</v>
      </c>
      <c r="G34" s="73" t="s">
        <v>55</v>
      </c>
      <c r="H34" s="10" t="s">
        <v>216</v>
      </c>
    </row>
    <row r="35" spans="1:8" x14ac:dyDescent="0.25">
      <c r="A35" s="76"/>
      <c r="B35" s="65"/>
      <c r="C35" s="65"/>
      <c r="D35" s="65"/>
      <c r="E35" s="79"/>
      <c r="F35" s="65"/>
      <c r="G35" s="81"/>
      <c r="H35" s="10" t="s">
        <v>15</v>
      </c>
    </row>
    <row r="36" spans="1:8" x14ac:dyDescent="0.25">
      <c r="A36" s="76"/>
      <c r="B36" s="65"/>
      <c r="C36" s="65"/>
      <c r="D36" s="65"/>
      <c r="E36" s="79"/>
      <c r="F36" s="65"/>
      <c r="G36" s="81"/>
      <c r="H36" s="10" t="s">
        <v>16</v>
      </c>
    </row>
    <row r="37" spans="1:8" x14ac:dyDescent="0.25">
      <c r="A37" s="76"/>
      <c r="B37" s="65"/>
      <c r="C37" s="65"/>
      <c r="D37" s="65"/>
      <c r="E37" s="79"/>
      <c r="F37" s="65"/>
      <c r="G37" s="81"/>
      <c r="H37" s="10" t="s">
        <v>17</v>
      </c>
    </row>
    <row r="38" spans="1:8" ht="48" customHeight="1" thickBot="1" x14ac:dyDescent="0.3">
      <c r="A38" s="76"/>
      <c r="B38" s="74"/>
      <c r="C38" s="74"/>
      <c r="D38" s="66"/>
      <c r="E38" s="80"/>
      <c r="F38" s="74"/>
      <c r="G38" s="82"/>
      <c r="H38" s="11" t="s">
        <v>18</v>
      </c>
    </row>
    <row r="39" spans="1:8" ht="52.5" customHeight="1" thickTop="1" x14ac:dyDescent="0.25">
      <c r="A39" s="76"/>
      <c r="B39" s="78" t="s">
        <v>59</v>
      </c>
      <c r="C39" s="83" t="s">
        <v>31</v>
      </c>
      <c r="D39" s="78" t="s">
        <v>33</v>
      </c>
      <c r="E39" s="78" t="s">
        <v>36</v>
      </c>
      <c r="F39" s="78" t="s">
        <v>14</v>
      </c>
      <c r="G39" s="78" t="s">
        <v>64</v>
      </c>
      <c r="H39" s="5" t="s">
        <v>127</v>
      </c>
    </row>
    <row r="40" spans="1:8" x14ac:dyDescent="0.25">
      <c r="A40" s="76"/>
      <c r="B40" s="79"/>
      <c r="C40" s="79"/>
      <c r="D40" s="79"/>
      <c r="E40" s="79"/>
      <c r="F40" s="79"/>
      <c r="G40" s="79"/>
      <c r="H40" s="5" t="s">
        <v>60</v>
      </c>
    </row>
    <row r="41" spans="1:8" x14ac:dyDescent="0.25">
      <c r="A41" s="76"/>
      <c r="B41" s="79"/>
      <c r="C41" s="79"/>
      <c r="D41" s="79"/>
      <c r="E41" s="79"/>
      <c r="F41" s="79"/>
      <c r="G41" s="79"/>
      <c r="H41" s="5" t="s">
        <v>61</v>
      </c>
    </row>
    <row r="42" spans="1:8" x14ac:dyDescent="0.25">
      <c r="A42" s="76"/>
      <c r="B42" s="79"/>
      <c r="C42" s="79"/>
      <c r="D42" s="79"/>
      <c r="E42" s="79"/>
      <c r="F42" s="79"/>
      <c r="G42" s="79"/>
      <c r="H42" s="5" t="s">
        <v>62</v>
      </c>
    </row>
    <row r="43" spans="1:8" ht="16.5" thickBot="1" x14ac:dyDescent="0.3">
      <c r="A43" s="77"/>
      <c r="B43" s="80"/>
      <c r="C43" s="80"/>
      <c r="D43" s="80"/>
      <c r="E43" s="80"/>
      <c r="F43" s="80"/>
      <c r="G43" s="80"/>
      <c r="H43" s="6" t="s">
        <v>63</v>
      </c>
    </row>
    <row r="44" spans="1:8" ht="16.5" thickTop="1" x14ac:dyDescent="0.25"/>
  </sheetData>
  <mergeCells count="49">
    <mergeCell ref="A4:A43"/>
    <mergeCell ref="G39:G43"/>
    <mergeCell ref="G24:G28"/>
    <mergeCell ref="G29:G33"/>
    <mergeCell ref="G34:G38"/>
    <mergeCell ref="B39:B43"/>
    <mergeCell ref="C39:C43"/>
    <mergeCell ref="D39:D43"/>
    <mergeCell ref="E39:E43"/>
    <mergeCell ref="F39:F43"/>
    <mergeCell ref="B4:B18"/>
    <mergeCell ref="D34:D38"/>
    <mergeCell ref="E34:E38"/>
    <mergeCell ref="B34:B38"/>
    <mergeCell ref="C34:C38"/>
    <mergeCell ref="B29:B33"/>
    <mergeCell ref="C29:C33"/>
    <mergeCell ref="D29:D33"/>
    <mergeCell ref="E29:E33"/>
    <mergeCell ref="F29:F33"/>
    <mergeCell ref="F34:F38"/>
    <mergeCell ref="E24:E28"/>
    <mergeCell ref="F24:F28"/>
    <mergeCell ref="B19:B23"/>
    <mergeCell ref="C19:C23"/>
    <mergeCell ref="D19:D23"/>
    <mergeCell ref="E19:E23"/>
    <mergeCell ref="F19:F23"/>
    <mergeCell ref="C9:C13"/>
    <mergeCell ref="D9:D13"/>
    <mergeCell ref="B24:B28"/>
    <mergeCell ref="C24:C28"/>
    <mergeCell ref="D24:D28"/>
    <mergeCell ref="G9:G13"/>
    <mergeCell ref="G2:G3"/>
    <mergeCell ref="G19:G23"/>
    <mergeCell ref="G14:G18"/>
    <mergeCell ref="A1:H1"/>
    <mergeCell ref="C4:C8"/>
    <mergeCell ref="D4:D8"/>
    <mergeCell ref="E4:E8"/>
    <mergeCell ref="F4:F8"/>
    <mergeCell ref="G4:G8"/>
    <mergeCell ref="E9:E13"/>
    <mergeCell ref="F9:F13"/>
    <mergeCell ref="C14:C18"/>
    <mergeCell ref="D14:D18"/>
    <mergeCell ref="E14:E18"/>
    <mergeCell ref="F14:F18"/>
  </mergeCells>
  <phoneticPr fontId="2"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FB8D9-4E94-437E-8ED4-E9D8EF6A9E34}">
  <dimension ref="A1:O25"/>
  <sheetViews>
    <sheetView topLeftCell="A3" workbookViewId="0">
      <selection activeCell="D21" sqref="D21"/>
    </sheetView>
  </sheetViews>
  <sheetFormatPr defaultRowHeight="15" x14ac:dyDescent="0.25"/>
  <cols>
    <col min="1" max="1" width="17.5703125" customWidth="1"/>
    <col min="2" max="2" width="58.7109375" bestFit="1" customWidth="1"/>
    <col min="3" max="3" width="8.85546875" hidden="1" customWidth="1"/>
    <col min="4" max="4" width="85.140625" bestFit="1" customWidth="1"/>
    <col min="5" max="5" width="11.5703125" hidden="1" customWidth="1"/>
    <col min="6" max="6" width="13.42578125" hidden="1" customWidth="1"/>
    <col min="7" max="7" width="17.140625" hidden="1" customWidth="1"/>
    <col min="8" max="8" width="11.85546875" customWidth="1"/>
    <col min="9" max="9" width="14.85546875" hidden="1" customWidth="1"/>
    <col min="10" max="10" width="14.85546875" customWidth="1"/>
    <col min="11" max="14" width="0" hidden="1" customWidth="1"/>
    <col min="15" max="15" width="16.85546875" hidden="1" customWidth="1"/>
  </cols>
  <sheetData>
    <row r="1" spans="1:15" ht="19.5" thickBot="1" x14ac:dyDescent="0.35">
      <c r="A1" s="56" t="s">
        <v>67</v>
      </c>
      <c r="B1" s="57"/>
      <c r="C1" s="57"/>
      <c r="D1" s="58"/>
      <c r="E1" s="84" t="s">
        <v>129</v>
      </c>
      <c r="F1" s="85"/>
      <c r="G1" s="85"/>
      <c r="H1" s="85"/>
      <c r="I1" s="85"/>
      <c r="J1" s="85"/>
      <c r="K1" s="85"/>
      <c r="L1" s="85"/>
      <c r="M1" s="85"/>
      <c r="N1" s="85"/>
      <c r="O1" s="86"/>
    </row>
    <row r="2" spans="1:15" ht="16.5" thickBot="1" x14ac:dyDescent="0.3">
      <c r="A2" s="112" t="s">
        <v>68</v>
      </c>
      <c r="B2" s="113"/>
      <c r="C2" s="113"/>
      <c r="D2" s="113"/>
      <c r="E2" s="113"/>
      <c r="F2" s="113"/>
      <c r="G2" s="113"/>
      <c r="H2" s="113"/>
      <c r="I2" s="113"/>
      <c r="J2" s="114"/>
      <c r="K2" s="59" t="s">
        <v>130</v>
      </c>
      <c r="L2" s="60"/>
      <c r="M2" s="87"/>
      <c r="N2" s="88" t="s">
        <v>131</v>
      </c>
      <c r="O2" s="89"/>
    </row>
    <row r="3" spans="1:15" ht="110.25" x14ac:dyDescent="0.25">
      <c r="A3" s="115" t="s">
        <v>69</v>
      </c>
      <c r="B3" s="116" t="s">
        <v>70</v>
      </c>
      <c r="C3" s="117" t="s">
        <v>132</v>
      </c>
      <c r="D3" s="118" t="s">
        <v>66</v>
      </c>
      <c r="E3" s="117" t="s">
        <v>133</v>
      </c>
      <c r="F3" s="117" t="s">
        <v>134</v>
      </c>
      <c r="G3" s="117" t="s">
        <v>135</v>
      </c>
      <c r="H3" s="117" t="s">
        <v>136</v>
      </c>
      <c r="I3" s="117" t="s">
        <v>137</v>
      </c>
      <c r="J3" s="117" t="s">
        <v>138</v>
      </c>
      <c r="K3" s="91" t="s">
        <v>139</v>
      </c>
      <c r="L3" s="91" t="s">
        <v>140</v>
      </c>
      <c r="M3" s="91" t="s">
        <v>141</v>
      </c>
      <c r="N3" s="90" t="s">
        <v>142</v>
      </c>
      <c r="O3" s="92" t="s">
        <v>143</v>
      </c>
    </row>
    <row r="4" spans="1:15" x14ac:dyDescent="0.25">
      <c r="A4" s="105">
        <v>45982</v>
      </c>
      <c r="B4" s="106" t="s">
        <v>144</v>
      </c>
      <c r="C4" s="107"/>
      <c r="D4" s="107" t="s">
        <v>145</v>
      </c>
      <c r="E4" s="107"/>
      <c r="F4" s="107"/>
      <c r="G4" s="107"/>
      <c r="H4" s="108">
        <v>3500</v>
      </c>
      <c r="I4" s="107"/>
      <c r="J4" s="109" t="s">
        <v>146</v>
      </c>
      <c r="K4" s="12"/>
      <c r="L4" s="12"/>
      <c r="M4" s="12"/>
      <c r="N4" s="12"/>
      <c r="O4" s="12"/>
    </row>
    <row r="5" spans="1:15" x14ac:dyDescent="0.25">
      <c r="A5" s="96">
        <v>46003</v>
      </c>
      <c r="B5" s="97" t="s">
        <v>147</v>
      </c>
      <c r="C5" s="98"/>
      <c r="D5" s="98" t="s">
        <v>148</v>
      </c>
      <c r="E5" s="98"/>
      <c r="F5" s="98"/>
      <c r="G5" s="98"/>
      <c r="H5" s="99">
        <v>10000</v>
      </c>
      <c r="I5" s="98"/>
      <c r="J5" s="100" t="s">
        <v>146</v>
      </c>
      <c r="K5" s="12"/>
      <c r="L5" s="12"/>
      <c r="M5" s="12"/>
      <c r="N5" s="12"/>
      <c r="O5" s="12"/>
    </row>
    <row r="6" spans="1:15" x14ac:dyDescent="0.25">
      <c r="A6" s="96">
        <v>46010</v>
      </c>
      <c r="B6" s="97" t="s">
        <v>149</v>
      </c>
      <c r="C6" s="98"/>
      <c r="D6" s="98" t="s">
        <v>150</v>
      </c>
      <c r="E6" s="98"/>
      <c r="F6" s="98"/>
      <c r="G6" s="98"/>
      <c r="H6" s="99">
        <v>10000</v>
      </c>
      <c r="I6" s="98"/>
      <c r="J6" s="100" t="s">
        <v>146</v>
      </c>
      <c r="K6" s="12"/>
      <c r="L6" s="12"/>
      <c r="M6" s="12"/>
      <c r="N6" s="12"/>
      <c r="O6" s="12"/>
    </row>
    <row r="7" spans="1:15" x14ac:dyDescent="0.25">
      <c r="A7" s="96">
        <v>46062</v>
      </c>
      <c r="B7" s="97" t="s">
        <v>151</v>
      </c>
      <c r="C7" s="102"/>
      <c r="D7" s="98" t="s">
        <v>152</v>
      </c>
      <c r="E7" s="98"/>
      <c r="F7" s="98"/>
      <c r="G7" s="98"/>
      <c r="H7" s="99">
        <v>10000</v>
      </c>
      <c r="I7" s="98"/>
      <c r="J7" s="100" t="s">
        <v>153</v>
      </c>
      <c r="K7" s="12"/>
      <c r="L7" s="12"/>
      <c r="M7" s="12"/>
      <c r="N7" s="12"/>
      <c r="O7" s="12"/>
    </row>
    <row r="8" spans="1:15" x14ac:dyDescent="0.25">
      <c r="A8" s="131">
        <v>46080</v>
      </c>
      <c r="B8" s="132" t="s">
        <v>154</v>
      </c>
      <c r="C8" s="133"/>
      <c r="D8" s="133" t="s">
        <v>155</v>
      </c>
      <c r="E8" s="133"/>
      <c r="F8" s="133"/>
      <c r="G8" s="133"/>
      <c r="H8" s="134">
        <v>1300</v>
      </c>
      <c r="I8" s="133"/>
      <c r="J8" s="135" t="s">
        <v>146</v>
      </c>
      <c r="K8" s="12"/>
      <c r="L8" s="12"/>
      <c r="M8" s="12"/>
      <c r="N8" s="12"/>
      <c r="O8" s="12"/>
    </row>
    <row r="9" spans="1:15" x14ac:dyDescent="0.25">
      <c r="A9" s="131">
        <v>46080</v>
      </c>
      <c r="B9" s="136" t="s">
        <v>156</v>
      </c>
      <c r="C9" s="133"/>
      <c r="D9" s="133" t="s">
        <v>157</v>
      </c>
      <c r="E9" s="133"/>
      <c r="F9" s="133"/>
      <c r="G9" s="133"/>
      <c r="H9" s="134">
        <v>1500</v>
      </c>
      <c r="I9" s="133"/>
      <c r="J9" s="135" t="s">
        <v>146</v>
      </c>
      <c r="K9" s="12"/>
      <c r="L9" s="12"/>
      <c r="M9" s="12"/>
      <c r="N9" s="12"/>
      <c r="O9" s="12"/>
    </row>
    <row r="10" spans="1:15" ht="30" x14ac:dyDescent="0.25">
      <c r="A10" s="120">
        <v>46098</v>
      </c>
      <c r="B10" s="121" t="s">
        <v>158</v>
      </c>
      <c r="C10" s="122" t="s">
        <v>159</v>
      </c>
      <c r="D10" s="123" t="s">
        <v>160</v>
      </c>
      <c r="E10" s="123"/>
      <c r="F10" s="123"/>
      <c r="G10" s="123"/>
      <c r="H10" s="124">
        <v>10000</v>
      </c>
      <c r="I10" s="123"/>
      <c r="J10" s="125" t="s">
        <v>146</v>
      </c>
      <c r="K10" s="12"/>
      <c r="L10" s="12"/>
      <c r="M10" s="12"/>
      <c r="N10" s="12"/>
      <c r="O10" s="12"/>
    </row>
    <row r="11" spans="1:15" x14ac:dyDescent="0.25">
      <c r="A11" s="105">
        <v>46113</v>
      </c>
      <c r="B11" s="110" t="s">
        <v>161</v>
      </c>
      <c r="C11" s="111"/>
      <c r="D11" s="107" t="s">
        <v>162</v>
      </c>
      <c r="E11" s="107"/>
      <c r="F11" s="107"/>
      <c r="G11" s="107"/>
      <c r="H11" s="108">
        <v>7400</v>
      </c>
      <c r="I11" s="107"/>
      <c r="J11" s="109" t="s">
        <v>146</v>
      </c>
      <c r="K11" s="12"/>
      <c r="L11" s="12"/>
      <c r="M11" s="12"/>
      <c r="N11" s="12"/>
      <c r="O11" s="12"/>
    </row>
    <row r="12" spans="1:15" ht="30" x14ac:dyDescent="0.25">
      <c r="A12" s="101" t="s">
        <v>163</v>
      </c>
      <c r="B12" s="97" t="s">
        <v>164</v>
      </c>
      <c r="C12" s="102"/>
      <c r="D12" s="103" t="s">
        <v>165</v>
      </c>
      <c r="E12" s="98"/>
      <c r="F12" s="98"/>
      <c r="G12" s="98"/>
      <c r="H12" s="99">
        <v>4100</v>
      </c>
      <c r="I12" s="98"/>
      <c r="J12" s="100" t="s">
        <v>146</v>
      </c>
      <c r="K12" s="12"/>
      <c r="L12" s="12"/>
      <c r="M12" s="12"/>
      <c r="N12" s="12"/>
      <c r="O12" s="12"/>
    </row>
    <row r="13" spans="1:15" ht="30" x14ac:dyDescent="0.25">
      <c r="A13" s="140" t="s">
        <v>30</v>
      </c>
      <c r="B13" s="141" t="s">
        <v>166</v>
      </c>
      <c r="C13" s="142"/>
      <c r="D13" s="143" t="s">
        <v>167</v>
      </c>
      <c r="E13" s="144"/>
      <c r="F13" s="144"/>
      <c r="G13" s="144"/>
      <c r="H13" s="145">
        <v>2500</v>
      </c>
      <c r="I13" s="144"/>
      <c r="J13" s="146" t="s">
        <v>146</v>
      </c>
      <c r="K13" s="12"/>
      <c r="L13" s="12"/>
      <c r="M13" s="12"/>
      <c r="N13" s="12"/>
      <c r="O13" s="12"/>
    </row>
    <row r="14" spans="1:15" ht="30" x14ac:dyDescent="0.25">
      <c r="A14" s="126" t="s">
        <v>30</v>
      </c>
      <c r="B14" s="127" t="s">
        <v>168</v>
      </c>
      <c r="C14" s="128"/>
      <c r="D14" s="129" t="s">
        <v>167</v>
      </c>
      <c r="E14" s="123"/>
      <c r="F14" s="123"/>
      <c r="G14" s="123"/>
      <c r="H14" s="124">
        <v>1000</v>
      </c>
      <c r="I14" s="123"/>
      <c r="J14" s="125" t="s">
        <v>146</v>
      </c>
      <c r="K14" s="12"/>
      <c r="L14" s="12"/>
      <c r="M14" s="12"/>
      <c r="N14" s="12"/>
      <c r="O14" s="12"/>
    </row>
    <row r="15" spans="1:15" ht="30" x14ac:dyDescent="0.25">
      <c r="A15" s="131" t="s">
        <v>30</v>
      </c>
      <c r="B15" s="136" t="s">
        <v>169</v>
      </c>
      <c r="C15" s="137">
        <v>0.42708333333333331</v>
      </c>
      <c r="D15" s="138" t="s">
        <v>170</v>
      </c>
      <c r="E15" s="133"/>
      <c r="F15" s="133"/>
      <c r="G15" s="133"/>
      <c r="H15" s="134">
        <v>5000</v>
      </c>
      <c r="I15" s="133"/>
      <c r="J15" s="135" t="s">
        <v>146</v>
      </c>
      <c r="K15" s="12"/>
      <c r="L15" s="12"/>
      <c r="M15" s="12"/>
      <c r="N15" s="12"/>
      <c r="O15" s="12"/>
    </row>
    <row r="17" spans="2:8" x14ac:dyDescent="0.25">
      <c r="D17" s="34" t="s">
        <v>171</v>
      </c>
    </row>
    <row r="18" spans="2:8" x14ac:dyDescent="0.25">
      <c r="B18" t="s">
        <v>172</v>
      </c>
      <c r="D18" s="34" t="s">
        <v>179</v>
      </c>
      <c r="H18" s="94">
        <f>SUM(H4:H15)</f>
        <v>66300</v>
      </c>
    </row>
    <row r="19" spans="2:8" x14ac:dyDescent="0.25">
      <c r="D19" s="34" t="s">
        <v>180</v>
      </c>
      <c r="H19" s="147">
        <v>56300</v>
      </c>
    </row>
    <row r="20" spans="2:8" x14ac:dyDescent="0.25">
      <c r="B20" t="s">
        <v>173</v>
      </c>
    </row>
    <row r="21" spans="2:8" x14ac:dyDescent="0.25">
      <c r="B21" s="95" t="s">
        <v>174</v>
      </c>
      <c r="D21" s="152" t="s">
        <v>181</v>
      </c>
      <c r="E21" s="95"/>
      <c r="F21" s="95"/>
      <c r="G21" s="95"/>
      <c r="H21" s="153">
        <f>H5+H6+H7+H12</f>
        <v>34100</v>
      </c>
    </row>
    <row r="22" spans="2:8" x14ac:dyDescent="0.25">
      <c r="B22" s="104" t="s">
        <v>175</v>
      </c>
      <c r="D22" s="104"/>
      <c r="E22" s="104"/>
      <c r="F22" s="104"/>
      <c r="G22" s="104"/>
      <c r="H22" s="151">
        <f>H4+H11</f>
        <v>10900</v>
      </c>
    </row>
    <row r="23" spans="2:8" x14ac:dyDescent="0.25">
      <c r="B23" s="119" t="s">
        <v>176</v>
      </c>
      <c r="D23" s="119"/>
      <c r="E23" s="119"/>
      <c r="F23" s="119"/>
      <c r="G23" s="119"/>
      <c r="H23" s="150">
        <f>H14+H10</f>
        <v>11000</v>
      </c>
    </row>
    <row r="24" spans="2:8" x14ac:dyDescent="0.25">
      <c r="B24" s="130" t="s">
        <v>178</v>
      </c>
      <c r="D24" s="130"/>
      <c r="E24" s="130"/>
      <c r="F24" s="130"/>
      <c r="G24" s="130"/>
      <c r="H24" s="149">
        <f>H15+H9+H8</f>
        <v>7800</v>
      </c>
    </row>
    <row r="25" spans="2:8" x14ac:dyDescent="0.25">
      <c r="B25" s="139" t="s">
        <v>177</v>
      </c>
      <c r="D25" s="139"/>
      <c r="E25" s="139"/>
      <c r="F25" s="139"/>
      <c r="G25" s="139"/>
      <c r="H25" s="148">
        <f>H13</f>
        <v>2500</v>
      </c>
    </row>
  </sheetData>
  <mergeCells count="5">
    <mergeCell ref="A1:D1"/>
    <mergeCell ref="E1:O1"/>
    <mergeCell ref="A2:J2"/>
    <mergeCell ref="K2:M2"/>
    <mergeCell ref="N2:O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952E7-4AF6-42AC-B5FE-34207854843D}">
  <dimension ref="A1:AY89"/>
  <sheetViews>
    <sheetView zoomScaleNormal="100" workbookViewId="0">
      <selection sqref="A1:G1"/>
    </sheetView>
  </sheetViews>
  <sheetFormatPr defaultColWidth="9.140625" defaultRowHeight="15" x14ac:dyDescent="0.25"/>
  <cols>
    <col min="1" max="1" width="10.85546875" customWidth="1"/>
    <col min="2" max="2" width="5.85546875" bestFit="1" customWidth="1"/>
    <col min="3" max="3" width="11.42578125" bestFit="1" customWidth="1"/>
    <col min="4" max="4" width="10.28515625" bestFit="1" customWidth="1"/>
    <col min="5" max="5" width="10.140625" style="154" bestFit="1" customWidth="1"/>
    <col min="6" max="6" width="10.85546875" bestFit="1" customWidth="1"/>
    <col min="7" max="7" width="18" bestFit="1" customWidth="1"/>
    <col min="8" max="8" width="9.5703125" bestFit="1" customWidth="1"/>
    <col min="9" max="9" width="9.85546875" bestFit="1" customWidth="1"/>
    <col min="10" max="10" width="10.28515625" bestFit="1" customWidth="1"/>
    <col min="11" max="11" width="10.85546875" bestFit="1" customWidth="1"/>
    <col min="12" max="12" width="18" bestFit="1" customWidth="1"/>
    <col min="14" max="14" width="10.85546875" bestFit="1" customWidth="1"/>
    <col min="15" max="15" width="5.85546875" bestFit="1" customWidth="1"/>
    <col min="16" max="16" width="11.42578125" bestFit="1" customWidth="1"/>
    <col min="17" max="17" width="10.28515625" bestFit="1" customWidth="1"/>
    <col min="18" max="18" width="10.140625" style="154" bestFit="1" customWidth="1"/>
    <col min="19" max="19" width="10.85546875" bestFit="1" customWidth="1"/>
    <col min="20" max="20" width="18" bestFit="1" customWidth="1"/>
    <col min="21" max="21" width="9.5703125" bestFit="1" customWidth="1"/>
    <col min="22" max="22" width="9.85546875" bestFit="1" customWidth="1"/>
    <col min="23" max="23" width="10.28515625" bestFit="1" customWidth="1"/>
    <col min="24" max="24" width="10.85546875" bestFit="1" customWidth="1"/>
    <col min="25" max="25" width="18" bestFit="1" customWidth="1"/>
    <col min="27" max="27" width="10.85546875" bestFit="1" customWidth="1"/>
    <col min="28" max="28" width="5.85546875" bestFit="1" customWidth="1"/>
    <col min="29" max="29" width="11.42578125" bestFit="1" customWidth="1"/>
    <col min="30" max="30" width="10.28515625" bestFit="1" customWidth="1"/>
    <col min="31" max="31" width="10.140625" style="154" bestFit="1" customWidth="1"/>
    <col min="32" max="32" width="10.85546875" bestFit="1" customWidth="1"/>
    <col min="33" max="33" width="18" bestFit="1" customWidth="1"/>
    <col min="34" max="34" width="9.5703125" bestFit="1" customWidth="1"/>
    <col min="35" max="35" width="9.85546875" bestFit="1" customWidth="1"/>
    <col min="36" max="36" width="10.28515625" bestFit="1" customWidth="1"/>
    <col min="37" max="37" width="10.85546875" bestFit="1" customWidth="1"/>
    <col min="38" max="38" width="18" bestFit="1" customWidth="1"/>
    <col min="40" max="40" width="21.42578125" bestFit="1" customWidth="1"/>
    <col min="41" max="41" width="13.140625" bestFit="1" customWidth="1"/>
    <col min="42" max="42" width="11.42578125" bestFit="1" customWidth="1"/>
    <col min="43" max="43" width="10.28515625" bestFit="1" customWidth="1"/>
    <col min="44" max="44" width="10.140625" style="154" bestFit="1" customWidth="1"/>
    <col min="45" max="45" width="10.85546875" bestFit="1" customWidth="1"/>
    <col min="46" max="46" width="18" bestFit="1" customWidth="1"/>
    <col min="47" max="47" width="9.5703125" bestFit="1" customWidth="1"/>
    <col min="48" max="48" width="9.85546875" bestFit="1" customWidth="1"/>
    <col min="49" max="49" width="10.28515625" bestFit="1" customWidth="1"/>
    <col min="50" max="50" width="10.85546875" bestFit="1" customWidth="1"/>
    <col min="51" max="51" width="18" bestFit="1" customWidth="1"/>
  </cols>
  <sheetData>
    <row r="1" spans="1:51" ht="15.75" thickBot="1" x14ac:dyDescent="0.3">
      <c r="A1" s="186" t="s">
        <v>215</v>
      </c>
      <c r="B1" s="185"/>
      <c r="C1" s="185"/>
      <c r="D1" s="185"/>
      <c r="E1" s="185"/>
      <c r="F1" s="185"/>
      <c r="G1" s="184"/>
      <c r="N1" s="186" t="s">
        <v>215</v>
      </c>
      <c r="O1" s="185"/>
      <c r="P1" s="185"/>
      <c r="Q1" s="185"/>
      <c r="R1" s="185"/>
      <c r="S1" s="185"/>
      <c r="T1" s="184"/>
      <c r="AA1" s="186" t="s">
        <v>215</v>
      </c>
      <c r="AB1" s="185"/>
      <c r="AC1" s="185"/>
      <c r="AD1" s="185"/>
      <c r="AE1" s="185"/>
      <c r="AF1" s="185"/>
      <c r="AG1" s="184"/>
      <c r="AN1" s="186" t="s">
        <v>215</v>
      </c>
      <c r="AO1" s="185"/>
      <c r="AP1" s="185"/>
      <c r="AQ1" s="185"/>
      <c r="AR1" s="185"/>
      <c r="AS1" s="185"/>
      <c r="AT1" s="184"/>
      <c r="AU1" s="14"/>
    </row>
    <row r="2" spans="1:51" x14ac:dyDescent="0.25">
      <c r="A2" s="182" t="s">
        <v>213</v>
      </c>
      <c r="B2" s="182" t="s">
        <v>71</v>
      </c>
      <c r="C2" s="182" t="s">
        <v>99</v>
      </c>
      <c r="D2" s="182" t="s">
        <v>100</v>
      </c>
      <c r="E2" s="183" t="s">
        <v>212</v>
      </c>
      <c r="F2" s="182" t="s">
        <v>101</v>
      </c>
      <c r="G2" s="182" t="s">
        <v>102</v>
      </c>
      <c r="I2" s="175" t="s">
        <v>72</v>
      </c>
      <c r="J2" s="175" t="s">
        <v>100</v>
      </c>
      <c r="K2" s="175" t="s">
        <v>101</v>
      </c>
      <c r="L2" s="175" t="s">
        <v>102</v>
      </c>
      <c r="N2" s="182" t="s">
        <v>213</v>
      </c>
      <c r="O2" s="182" t="s">
        <v>71</v>
      </c>
      <c r="P2" s="182" t="s">
        <v>99</v>
      </c>
      <c r="Q2" s="182" t="s">
        <v>100</v>
      </c>
      <c r="R2" s="183" t="s">
        <v>212</v>
      </c>
      <c r="S2" s="182" t="s">
        <v>101</v>
      </c>
      <c r="T2" s="182" t="s">
        <v>102</v>
      </c>
      <c r="V2" s="175" t="s">
        <v>78</v>
      </c>
      <c r="W2" s="175" t="s">
        <v>100</v>
      </c>
      <c r="X2" s="175" t="s">
        <v>101</v>
      </c>
      <c r="Y2" s="175" t="s">
        <v>102</v>
      </c>
      <c r="AA2" s="182" t="s">
        <v>213</v>
      </c>
      <c r="AB2" s="182" t="s">
        <v>71</v>
      </c>
      <c r="AC2" s="182" t="s">
        <v>99</v>
      </c>
      <c r="AD2" s="182" t="s">
        <v>100</v>
      </c>
      <c r="AE2" s="183" t="s">
        <v>212</v>
      </c>
      <c r="AF2" s="182" t="s">
        <v>101</v>
      </c>
      <c r="AG2" s="182" t="s">
        <v>102</v>
      </c>
      <c r="AI2" s="175" t="s">
        <v>84</v>
      </c>
      <c r="AJ2" s="175" t="s">
        <v>100</v>
      </c>
      <c r="AK2" s="175" t="s">
        <v>101</v>
      </c>
      <c r="AL2" s="175" t="s">
        <v>102</v>
      </c>
      <c r="AN2" s="182" t="s">
        <v>213</v>
      </c>
      <c r="AO2" s="182" t="s">
        <v>71</v>
      </c>
      <c r="AP2" s="182" t="s">
        <v>99</v>
      </c>
      <c r="AQ2" s="182" t="s">
        <v>100</v>
      </c>
      <c r="AR2" s="183" t="s">
        <v>212</v>
      </c>
      <c r="AS2" s="182" t="s">
        <v>101</v>
      </c>
      <c r="AT2" s="182" t="s">
        <v>102</v>
      </c>
      <c r="AU2" s="16"/>
      <c r="AV2" s="175" t="s">
        <v>91</v>
      </c>
      <c r="AW2" s="175" t="s">
        <v>100</v>
      </c>
      <c r="AX2" s="175" t="s">
        <v>101</v>
      </c>
      <c r="AY2" s="175" t="s">
        <v>102</v>
      </c>
    </row>
    <row r="3" spans="1:51" x14ac:dyDescent="0.25">
      <c r="A3" s="12" t="s">
        <v>211</v>
      </c>
      <c r="B3" s="12" t="s">
        <v>72</v>
      </c>
      <c r="C3" s="21" t="s">
        <v>89</v>
      </c>
      <c r="D3" s="22" t="s">
        <v>89</v>
      </c>
      <c r="E3" s="22" t="s">
        <v>89</v>
      </c>
      <c r="F3" s="20" t="s">
        <v>89</v>
      </c>
      <c r="G3" s="20" t="s">
        <v>89</v>
      </c>
      <c r="I3" s="169" t="s">
        <v>210</v>
      </c>
      <c r="J3" s="168">
        <f>AVERAGE(D3:D14)</f>
        <v>12.8</v>
      </c>
      <c r="K3" s="168">
        <f>AVERAGE(F3:F14)</f>
        <v>332.77272727272725</v>
      </c>
      <c r="L3" s="12">
        <f>AVERAGE(G3:G14)</f>
        <v>0.12520000000000001</v>
      </c>
      <c r="N3" s="12" t="s">
        <v>211</v>
      </c>
      <c r="O3" s="12" t="s">
        <v>78</v>
      </c>
      <c r="P3" s="21" t="s">
        <v>89</v>
      </c>
      <c r="Q3" s="22" t="s">
        <v>89</v>
      </c>
      <c r="R3" s="22" t="s">
        <v>89</v>
      </c>
      <c r="S3" s="20" t="s">
        <v>89</v>
      </c>
      <c r="T3" s="20" t="s">
        <v>89</v>
      </c>
      <c r="U3" s="38"/>
      <c r="V3" s="169" t="s">
        <v>210</v>
      </c>
      <c r="W3" s="168">
        <f>AVERAGE(Q3:Q14)</f>
        <v>10.014285714285714</v>
      </c>
      <c r="X3" s="168">
        <f>AVERAGE(S3:S14)</f>
        <v>139.4</v>
      </c>
      <c r="Y3" s="172">
        <f>AVERAGE(T3:T14)</f>
        <v>7.3999999999999996E-2</v>
      </c>
      <c r="AA3" s="12" t="s">
        <v>211</v>
      </c>
      <c r="AB3" s="12" t="s">
        <v>84</v>
      </c>
      <c r="AC3" s="166">
        <v>0.58333333333333337</v>
      </c>
      <c r="AD3" s="162">
        <v>22.6</v>
      </c>
      <c r="AE3" s="162">
        <f>AD3*9/5+32</f>
        <v>72.680000000000007</v>
      </c>
      <c r="AF3" s="162">
        <v>344.8</v>
      </c>
      <c r="AG3" s="156">
        <v>0.11600000000000001</v>
      </c>
      <c r="AH3" s="38"/>
      <c r="AI3" s="169" t="s">
        <v>210</v>
      </c>
      <c r="AJ3" s="168">
        <f>AVERAGE(AD3:AD14)</f>
        <v>14.366666666666667</v>
      </c>
      <c r="AK3" s="168">
        <f>AVERAGE(AF3:AF14)</f>
        <v>505.76666666666671</v>
      </c>
      <c r="AL3" s="172">
        <f>AVERAGE(AG3:AG14)</f>
        <v>0.13016666666666665</v>
      </c>
      <c r="AN3" s="12" t="s">
        <v>211</v>
      </c>
      <c r="AO3" s="12" t="s">
        <v>91</v>
      </c>
      <c r="AP3" s="93">
        <v>0.60763888888888884</v>
      </c>
      <c r="AQ3" s="12">
        <v>26.7</v>
      </c>
      <c r="AR3" s="158">
        <f>AQ3*9/5+32</f>
        <v>80.06</v>
      </c>
      <c r="AS3" s="158">
        <v>77.099999999999994</v>
      </c>
      <c r="AT3" s="174">
        <v>0.13</v>
      </c>
      <c r="AU3" s="38"/>
      <c r="AV3" s="169" t="s">
        <v>210</v>
      </c>
      <c r="AW3" s="168">
        <f>AVERAGE(AQ3:AQ14)</f>
        <v>15.800000000000002</v>
      </c>
      <c r="AX3" s="168">
        <f>AVERAGE(AS3:AS14)</f>
        <v>379.0333333333333</v>
      </c>
      <c r="AY3" s="172">
        <f>AVERAGE(AT3:AT14)</f>
        <v>0.19416666666666668</v>
      </c>
    </row>
    <row r="4" spans="1:51" x14ac:dyDescent="0.25">
      <c r="A4" s="12" t="s">
        <v>209</v>
      </c>
      <c r="B4" s="12" t="s">
        <v>72</v>
      </c>
      <c r="C4" s="166">
        <v>0.54166666666666663</v>
      </c>
      <c r="D4" s="162">
        <v>21</v>
      </c>
      <c r="E4" s="162">
        <f>D4*9/5+32</f>
        <v>69.8</v>
      </c>
      <c r="F4" s="157">
        <v>248.9</v>
      </c>
      <c r="G4" s="156">
        <v>0.154</v>
      </c>
      <c r="I4" s="169" t="s">
        <v>208</v>
      </c>
      <c r="J4" s="168">
        <f>MAX(D3:D14)</f>
        <v>21</v>
      </c>
      <c r="K4" s="168">
        <f>MAX(F3:F14)</f>
        <v>1732.9</v>
      </c>
      <c r="L4" s="12">
        <f>MAX(G3:G14)</f>
        <v>0.192</v>
      </c>
      <c r="N4" s="12" t="s">
        <v>209</v>
      </c>
      <c r="O4" s="12" t="s">
        <v>78</v>
      </c>
      <c r="P4" s="21" t="s">
        <v>89</v>
      </c>
      <c r="Q4" s="22" t="s">
        <v>89</v>
      </c>
      <c r="R4" s="22" t="s">
        <v>89</v>
      </c>
      <c r="S4" s="20" t="s">
        <v>89</v>
      </c>
      <c r="T4" s="20" t="s">
        <v>89</v>
      </c>
      <c r="V4" s="169" t="s">
        <v>208</v>
      </c>
      <c r="W4" s="168">
        <f>MAX(Q3:Q14)</f>
        <v>17.5</v>
      </c>
      <c r="X4" s="168">
        <f>MAX(S3:S14)</f>
        <v>517.20000000000005</v>
      </c>
      <c r="Y4" s="12">
        <f>MAX(T3:T14)</f>
        <v>8.6999999999999994E-2</v>
      </c>
      <c r="AA4" s="12" t="s">
        <v>209</v>
      </c>
      <c r="AB4" s="12" t="s">
        <v>84</v>
      </c>
      <c r="AC4" s="93">
        <v>0.57291666666666663</v>
      </c>
      <c r="AD4" s="168">
        <v>24</v>
      </c>
      <c r="AE4" s="162">
        <f>AD4*9/5+32</f>
        <v>75.2</v>
      </c>
      <c r="AF4" s="170">
        <v>344.8</v>
      </c>
      <c r="AG4" s="156">
        <v>0.113</v>
      </c>
      <c r="AI4" s="169" t="s">
        <v>208</v>
      </c>
      <c r="AJ4" s="168">
        <f>MAX(AD3:AD14)</f>
        <v>24</v>
      </c>
      <c r="AK4" s="168">
        <f>MAX(AF3:AF14)</f>
        <v>2419.1999999999998</v>
      </c>
      <c r="AL4" s="12">
        <f>MAX(AG3:AG14)</f>
        <v>0.26100000000000001</v>
      </c>
      <c r="AN4" s="12" t="s">
        <v>209</v>
      </c>
      <c r="AO4" s="12" t="s">
        <v>91</v>
      </c>
      <c r="AP4" s="93">
        <v>0.60416666666666663</v>
      </c>
      <c r="AQ4" s="12">
        <v>25.7</v>
      </c>
      <c r="AR4" s="158">
        <f>AQ4*9/5+32</f>
        <v>78.259999999999991</v>
      </c>
      <c r="AS4" s="158">
        <v>86</v>
      </c>
      <c r="AT4" s="156">
        <v>0.13800000000000001</v>
      </c>
      <c r="AU4" s="38"/>
      <c r="AV4" s="169" t="s">
        <v>208</v>
      </c>
      <c r="AW4" s="168">
        <f>MAX(AQ3:AQ14)</f>
        <v>28.9</v>
      </c>
      <c r="AX4" s="168">
        <f>MAX(AS3:AS14)</f>
        <v>2419.1999999999998</v>
      </c>
      <c r="AY4" s="12">
        <f>MAX(AT3:AT14)</f>
        <v>0.53400000000000003</v>
      </c>
    </row>
    <row r="5" spans="1:51" x14ac:dyDescent="0.25">
      <c r="A5" s="12" t="s">
        <v>206</v>
      </c>
      <c r="B5" s="12" t="s">
        <v>72</v>
      </c>
      <c r="C5" s="166">
        <v>0.55902777777777779</v>
      </c>
      <c r="D5" s="162">
        <v>15.8</v>
      </c>
      <c r="E5" s="162">
        <f>D5*9/5+32</f>
        <v>60.440000000000005</v>
      </c>
      <c r="F5" s="156">
        <v>770.1</v>
      </c>
      <c r="G5" s="156">
        <v>0.192</v>
      </c>
      <c r="I5" s="169" t="s">
        <v>205</v>
      </c>
      <c r="J5" s="168">
        <f>MIN(D3:D14)</f>
        <v>5.5</v>
      </c>
      <c r="K5" s="168">
        <f>MIN(F3:F14)</f>
        <v>4.0999999999999996</v>
      </c>
      <c r="L5" s="12">
        <f>MIN(G3:G14)</f>
        <v>4.2000000000000003E-2</v>
      </c>
      <c r="N5" s="12" t="s">
        <v>206</v>
      </c>
      <c r="O5" s="12" t="s">
        <v>78</v>
      </c>
      <c r="P5" s="21" t="s">
        <v>89</v>
      </c>
      <c r="Q5" s="22" t="s">
        <v>89</v>
      </c>
      <c r="R5" s="22" t="s">
        <v>89</v>
      </c>
      <c r="S5" s="20" t="s">
        <v>89</v>
      </c>
      <c r="T5" s="20" t="s">
        <v>89</v>
      </c>
      <c r="V5" s="169" t="s">
        <v>205</v>
      </c>
      <c r="W5" s="168">
        <f>MIN(Q3:Q14)</f>
        <v>4.5999999999999996</v>
      </c>
      <c r="X5" s="168">
        <f>MIN(S3:S14)</f>
        <v>27.2</v>
      </c>
      <c r="Y5" s="12">
        <f>MIN(T3:T14)</f>
        <v>0.06</v>
      </c>
      <c r="AA5" s="12" t="s">
        <v>206</v>
      </c>
      <c r="AB5" s="12" t="s">
        <v>84</v>
      </c>
      <c r="AC5" s="93">
        <v>0.57986111111111116</v>
      </c>
      <c r="AD5" s="12">
        <v>16.8</v>
      </c>
      <c r="AE5" s="162">
        <f>AD5*9/5+32</f>
        <v>62.24</v>
      </c>
      <c r="AF5" s="181">
        <v>2419.1999999999998</v>
      </c>
      <c r="AG5" s="156">
        <v>0.26100000000000001</v>
      </c>
      <c r="AI5" s="169" t="s">
        <v>205</v>
      </c>
      <c r="AJ5" s="168">
        <f>MIN(AD3:AD14)</f>
        <v>4.8</v>
      </c>
      <c r="AK5" s="168">
        <f>MIN(AF3:AF14)</f>
        <v>98.5</v>
      </c>
      <c r="AL5" s="12">
        <f>MIN(AG3:AG14)</f>
        <v>6.3E-2</v>
      </c>
      <c r="AN5" s="12" t="s">
        <v>206</v>
      </c>
      <c r="AO5" s="12" t="s">
        <v>91</v>
      </c>
      <c r="AP5" s="93">
        <v>0.60763888888888884</v>
      </c>
      <c r="AQ5" s="168">
        <v>16.8</v>
      </c>
      <c r="AR5" s="158">
        <f>AQ5*9/5+32</f>
        <v>62.24</v>
      </c>
      <c r="AS5" s="179">
        <v>2419.1999999999998</v>
      </c>
      <c r="AT5" s="165">
        <v>0.53400000000000003</v>
      </c>
      <c r="AV5" s="169" t="s">
        <v>205</v>
      </c>
      <c r="AW5" s="168">
        <f>MIN(AQ3:AQ14)</f>
        <v>5.2</v>
      </c>
      <c r="AX5" s="168">
        <f>MIN(AS3:AS14)</f>
        <v>41.3</v>
      </c>
      <c r="AY5" s="12">
        <f>MIN(AT3:AT14)</f>
        <v>6.6000000000000003E-2</v>
      </c>
    </row>
    <row r="6" spans="1:51" x14ac:dyDescent="0.25">
      <c r="A6" s="12" t="s">
        <v>204</v>
      </c>
      <c r="B6" s="12" t="s">
        <v>72</v>
      </c>
      <c r="C6" s="166">
        <v>0.56944444444444442</v>
      </c>
      <c r="D6" s="162">
        <v>15</v>
      </c>
      <c r="E6" s="162">
        <f>D6*9/5+32</f>
        <v>59</v>
      </c>
      <c r="F6" s="157">
        <v>387.3</v>
      </c>
      <c r="G6" s="156">
        <v>0.129</v>
      </c>
      <c r="I6" s="169" t="s">
        <v>203</v>
      </c>
      <c r="J6" s="168">
        <f>MEDIAN(D3:D14)</f>
        <v>12.2</v>
      </c>
      <c r="K6" s="168">
        <f>MEDIAN(F3:F14)</f>
        <v>133.4</v>
      </c>
      <c r="L6" s="12">
        <f>MEDIAN(G3:G14)</f>
        <v>0.129</v>
      </c>
      <c r="N6" s="12" t="s">
        <v>204</v>
      </c>
      <c r="O6" s="12" t="s">
        <v>78</v>
      </c>
      <c r="P6" s="166">
        <v>0.48958333333333331</v>
      </c>
      <c r="Q6" s="22" t="s">
        <v>89</v>
      </c>
      <c r="R6" s="22" t="s">
        <v>89</v>
      </c>
      <c r="S6" s="157">
        <v>116.9</v>
      </c>
      <c r="T6" s="157">
        <v>7.4999999999999997E-2</v>
      </c>
      <c r="V6" s="169" t="s">
        <v>203</v>
      </c>
      <c r="W6" s="168">
        <f>MEDIAN(Q3:Q14)</f>
        <v>9.1999999999999993</v>
      </c>
      <c r="X6" s="168">
        <f>MEDIAN(S3:S14)</f>
        <v>101.69999999999999</v>
      </c>
      <c r="Y6" s="172">
        <f>MEDIAN(T3:T14)</f>
        <v>7.4999999999999997E-2</v>
      </c>
      <c r="AA6" s="12" t="s">
        <v>204</v>
      </c>
      <c r="AB6" s="12" t="s">
        <v>84</v>
      </c>
      <c r="AC6" s="93">
        <v>0.59027777777777779</v>
      </c>
      <c r="AD6" s="168">
        <v>16</v>
      </c>
      <c r="AE6" s="162">
        <f>AD6*9/5+32</f>
        <v>60.8</v>
      </c>
      <c r="AF6" s="158">
        <v>113.7</v>
      </c>
      <c r="AG6" s="157">
        <v>6.3E-2</v>
      </c>
      <c r="AI6" s="169" t="s">
        <v>203</v>
      </c>
      <c r="AJ6" s="168">
        <f>MEDIAN(AD3:AD14)</f>
        <v>14.4</v>
      </c>
      <c r="AK6" s="168">
        <f>MEDIAN(AF3:AF14)</f>
        <v>275.55</v>
      </c>
      <c r="AL6" s="12">
        <f>MEDIAN(AG3:AG14)</f>
        <v>0.1145</v>
      </c>
      <c r="AN6" s="12" t="s">
        <v>204</v>
      </c>
      <c r="AO6" s="12" t="s">
        <v>91</v>
      </c>
      <c r="AP6" s="93">
        <v>0.61458333333333337</v>
      </c>
      <c r="AQ6" s="168">
        <v>16</v>
      </c>
      <c r="AR6" s="158">
        <f>AQ6*9/5+32</f>
        <v>60.8</v>
      </c>
      <c r="AS6" s="158">
        <v>137.6</v>
      </c>
      <c r="AT6" s="164">
        <v>6.6000000000000003E-2</v>
      </c>
      <c r="AU6" s="34"/>
      <c r="AV6" s="169" t="s">
        <v>203</v>
      </c>
      <c r="AW6" s="168">
        <f>MEDIAN(AQ3:AQ14)</f>
        <v>14.45</v>
      </c>
      <c r="AX6" s="168">
        <f>MEDIAN(AS3:AS14)</f>
        <v>145.19999999999999</v>
      </c>
      <c r="AY6" s="12">
        <f>MEDIAN(AT3:AT14)</f>
        <v>0.13400000000000001</v>
      </c>
    </row>
    <row r="7" spans="1:51" x14ac:dyDescent="0.25">
      <c r="A7" s="12" t="s">
        <v>201</v>
      </c>
      <c r="B7" s="12" t="s">
        <v>72</v>
      </c>
      <c r="C7" s="166">
        <v>0.5</v>
      </c>
      <c r="D7" s="162">
        <v>9.5</v>
      </c>
      <c r="E7" s="162">
        <f>D7*9/5+32</f>
        <v>49.1</v>
      </c>
      <c r="F7" s="157">
        <v>178.5</v>
      </c>
      <c r="G7" s="20" t="s">
        <v>89</v>
      </c>
      <c r="I7" s="169" t="s">
        <v>200</v>
      </c>
      <c r="J7" s="168">
        <f>J4-J5</f>
        <v>15.5</v>
      </c>
      <c r="K7" s="168">
        <f>K4-K5</f>
        <v>1728.8000000000002</v>
      </c>
      <c r="L7" s="12">
        <f>L4-L5</f>
        <v>0.15</v>
      </c>
      <c r="N7" s="12" t="s">
        <v>201</v>
      </c>
      <c r="O7" s="12" t="s">
        <v>78</v>
      </c>
      <c r="P7" s="166">
        <v>0.4548611111111111</v>
      </c>
      <c r="Q7" s="162">
        <v>7.2</v>
      </c>
      <c r="R7" s="162">
        <f>Q7*9/5+32</f>
        <v>44.96</v>
      </c>
      <c r="S7" s="157">
        <v>27.2</v>
      </c>
      <c r="T7" s="20" t="s">
        <v>89</v>
      </c>
      <c r="V7" s="169" t="s">
        <v>200</v>
      </c>
      <c r="W7" s="168">
        <f>W4-W5</f>
        <v>12.9</v>
      </c>
      <c r="X7" s="168">
        <f>X4-X5</f>
        <v>490.00000000000006</v>
      </c>
      <c r="Y7" s="12">
        <f>Y4-Y5</f>
        <v>2.6999999999999996E-2</v>
      </c>
      <c r="AA7" s="12" t="s">
        <v>201</v>
      </c>
      <c r="AB7" s="12" t="s">
        <v>84</v>
      </c>
      <c r="AC7" s="160">
        <v>0.54166666666666663</v>
      </c>
      <c r="AD7" s="159">
        <v>7.9</v>
      </c>
      <c r="AE7" s="162">
        <f>AD7*9/5+32</f>
        <v>46.22</v>
      </c>
      <c r="AF7" s="162">
        <v>185</v>
      </c>
      <c r="AG7" s="51" t="s">
        <v>89</v>
      </c>
      <c r="AI7" s="169" t="s">
        <v>200</v>
      </c>
      <c r="AJ7" s="168">
        <f>AJ4-AJ5</f>
        <v>19.2</v>
      </c>
      <c r="AK7" s="168">
        <f>AK4-AK5</f>
        <v>2320.6999999999998</v>
      </c>
      <c r="AL7" s="12">
        <f>AL4-AL5</f>
        <v>0.19800000000000001</v>
      </c>
      <c r="AN7" s="12" t="s">
        <v>201</v>
      </c>
      <c r="AO7" s="12" t="s">
        <v>91</v>
      </c>
      <c r="AP7" s="160">
        <v>0.5625</v>
      </c>
      <c r="AQ7" s="159">
        <v>8.3000000000000007</v>
      </c>
      <c r="AR7" s="158">
        <f>AQ7*9/5+32</f>
        <v>46.94</v>
      </c>
      <c r="AS7" s="162">
        <v>48</v>
      </c>
      <c r="AT7" s="51" t="s">
        <v>89</v>
      </c>
      <c r="AU7" s="16"/>
      <c r="AV7" s="169" t="s">
        <v>200</v>
      </c>
      <c r="AW7" s="168">
        <f>AW4-AW5</f>
        <v>23.7</v>
      </c>
      <c r="AX7" s="168">
        <f>AX4-AX5</f>
        <v>2377.8999999999996</v>
      </c>
      <c r="AY7" s="12">
        <f>AY4-AY5</f>
        <v>0.46800000000000003</v>
      </c>
    </row>
    <row r="8" spans="1:51" x14ac:dyDescent="0.25">
      <c r="A8" s="12" t="s">
        <v>199</v>
      </c>
      <c r="B8" s="12" t="s">
        <v>72</v>
      </c>
      <c r="C8" s="166">
        <v>0.54166666666666663</v>
      </c>
      <c r="D8" s="162">
        <v>7.2</v>
      </c>
      <c r="E8" s="162">
        <f>D8*9/5+32</f>
        <v>44.96</v>
      </c>
      <c r="F8" s="162">
        <v>133.4</v>
      </c>
      <c r="G8" s="20" t="s">
        <v>89</v>
      </c>
      <c r="N8" s="12" t="s">
        <v>199</v>
      </c>
      <c r="O8" s="12" t="s">
        <v>78</v>
      </c>
      <c r="P8" s="21" t="s">
        <v>89</v>
      </c>
      <c r="Q8" s="22" t="s">
        <v>89</v>
      </c>
      <c r="R8" s="22" t="s">
        <v>89</v>
      </c>
      <c r="S8" s="20" t="s">
        <v>89</v>
      </c>
      <c r="T8" s="20" t="s">
        <v>89</v>
      </c>
      <c r="AA8" s="12" t="s">
        <v>199</v>
      </c>
      <c r="AB8" s="12" t="s">
        <v>84</v>
      </c>
      <c r="AC8" s="160">
        <v>0.57638888888888884</v>
      </c>
      <c r="AD8" s="159">
        <v>7.8</v>
      </c>
      <c r="AE8" s="162">
        <f>AD8*9/5+32</f>
        <v>46.04</v>
      </c>
      <c r="AF8" s="161">
        <v>727</v>
      </c>
      <c r="AG8" s="51" t="s">
        <v>89</v>
      </c>
      <c r="AN8" s="12" t="s">
        <v>199</v>
      </c>
      <c r="AO8" s="12" t="s">
        <v>91</v>
      </c>
      <c r="AP8" s="160">
        <v>0.60416666666666663</v>
      </c>
      <c r="AQ8" s="159">
        <v>8.1</v>
      </c>
      <c r="AR8" s="158">
        <f>AQ8*9/5+32</f>
        <v>46.58</v>
      </c>
      <c r="AS8" s="161">
        <v>613.1</v>
      </c>
      <c r="AT8" s="51" t="s">
        <v>89</v>
      </c>
      <c r="AU8" s="16"/>
    </row>
    <row r="9" spans="1:51" x14ac:dyDescent="0.25">
      <c r="A9" s="12" t="s">
        <v>197</v>
      </c>
      <c r="B9" s="12" t="s">
        <v>72</v>
      </c>
      <c r="C9" s="160">
        <v>0.55555555555555558</v>
      </c>
      <c r="D9" s="159">
        <v>5.5</v>
      </c>
      <c r="E9" s="162">
        <f>D9*9/5+32</f>
        <v>41.9</v>
      </c>
      <c r="F9" s="162">
        <v>27.5</v>
      </c>
      <c r="G9" s="51" t="s">
        <v>89</v>
      </c>
      <c r="N9" s="12" t="s">
        <v>197</v>
      </c>
      <c r="O9" s="12" t="s">
        <v>78</v>
      </c>
      <c r="P9" s="166">
        <v>0.48958333333333331</v>
      </c>
      <c r="Q9" s="162">
        <v>4.5999999999999996</v>
      </c>
      <c r="R9" s="162">
        <f>Q9*9/5+32</f>
        <v>40.28</v>
      </c>
      <c r="S9" s="157">
        <v>48.1</v>
      </c>
      <c r="T9" s="20" t="s">
        <v>89</v>
      </c>
      <c r="AA9" s="12" t="s">
        <v>197</v>
      </c>
      <c r="AB9" s="12" t="s">
        <v>84</v>
      </c>
      <c r="AC9" s="160">
        <v>0.57638888888888884</v>
      </c>
      <c r="AD9" s="159">
        <v>4.8</v>
      </c>
      <c r="AE9" s="162">
        <f>AD9*9/5+32</f>
        <v>40.64</v>
      </c>
      <c r="AF9" s="162">
        <v>98.5</v>
      </c>
      <c r="AG9" s="51" t="s">
        <v>89</v>
      </c>
      <c r="AN9" s="12" t="s">
        <v>197</v>
      </c>
      <c r="AO9" s="12" t="s">
        <v>91</v>
      </c>
      <c r="AP9" s="160">
        <v>0.60069444444444442</v>
      </c>
      <c r="AQ9" s="163">
        <v>5.2</v>
      </c>
      <c r="AR9" s="158">
        <f>AQ9*9/5+32</f>
        <v>41.36</v>
      </c>
      <c r="AS9" s="162">
        <v>142.1</v>
      </c>
      <c r="AT9" s="51" t="s">
        <v>89</v>
      </c>
      <c r="AU9" s="16"/>
    </row>
    <row r="10" spans="1:51" x14ac:dyDescent="0.25">
      <c r="A10" s="12" t="s">
        <v>195</v>
      </c>
      <c r="B10" s="12" t="s">
        <v>72</v>
      </c>
      <c r="C10" s="160">
        <v>0.54513888888888884</v>
      </c>
      <c r="D10" s="159">
        <v>7.4</v>
      </c>
      <c r="E10" s="162">
        <f>D10*9/5+32</f>
        <v>45.32</v>
      </c>
      <c r="F10" s="162">
        <v>95.9</v>
      </c>
      <c r="G10" s="51" t="s">
        <v>89</v>
      </c>
      <c r="N10" s="12" t="s">
        <v>195</v>
      </c>
      <c r="O10" s="12" t="s">
        <v>78</v>
      </c>
      <c r="P10" s="160">
        <v>0.48958333333333331</v>
      </c>
      <c r="Q10" s="159">
        <v>7</v>
      </c>
      <c r="R10" s="162">
        <f>Q10*9/5+32</f>
        <v>44.6</v>
      </c>
      <c r="S10" s="157">
        <v>104.6</v>
      </c>
      <c r="T10" s="51" t="s">
        <v>89</v>
      </c>
      <c r="AA10" s="12" t="s">
        <v>195</v>
      </c>
      <c r="AB10" s="12" t="s">
        <v>84</v>
      </c>
      <c r="AC10" s="160">
        <v>0.57291666666666663</v>
      </c>
      <c r="AD10" s="159">
        <v>8.8000000000000007</v>
      </c>
      <c r="AE10" s="162">
        <f>AD10*9/5+32</f>
        <v>47.84</v>
      </c>
      <c r="AF10" s="157">
        <v>344.8</v>
      </c>
      <c r="AG10" s="51" t="s">
        <v>89</v>
      </c>
      <c r="AN10" s="12" t="s">
        <v>195</v>
      </c>
      <c r="AO10" s="12" t="s">
        <v>91</v>
      </c>
      <c r="AP10" s="160">
        <v>0.59722222222222221</v>
      </c>
      <c r="AQ10" s="159">
        <v>9.1999999999999993</v>
      </c>
      <c r="AR10" s="158">
        <f>AQ10*9/5+32</f>
        <v>48.56</v>
      </c>
      <c r="AS10" s="156">
        <v>435.2</v>
      </c>
      <c r="AT10" s="51" t="s">
        <v>89</v>
      </c>
      <c r="AU10" s="16"/>
    </row>
    <row r="11" spans="1:51" x14ac:dyDescent="0.25">
      <c r="A11" s="12" t="s">
        <v>193</v>
      </c>
      <c r="B11" s="12" t="s">
        <v>72</v>
      </c>
      <c r="C11" s="160">
        <v>0.55555555555555558</v>
      </c>
      <c r="D11" s="159">
        <v>11</v>
      </c>
      <c r="E11" s="162">
        <f>D11*9/5+32</f>
        <v>51.8</v>
      </c>
      <c r="F11" s="162">
        <v>4.0999999999999996</v>
      </c>
      <c r="G11" s="51" t="s">
        <v>89</v>
      </c>
      <c r="N11" s="12" t="s">
        <v>193</v>
      </c>
      <c r="O11" s="12" t="s">
        <v>78</v>
      </c>
      <c r="P11" s="160">
        <v>0.48958333333333331</v>
      </c>
      <c r="Q11" s="163">
        <v>9.1999999999999993</v>
      </c>
      <c r="R11" s="162">
        <f>Q11*9/5+32</f>
        <v>48.56</v>
      </c>
      <c r="S11" s="162">
        <v>44.8</v>
      </c>
      <c r="T11" s="51" t="s">
        <v>89</v>
      </c>
      <c r="AA11" s="12" t="s">
        <v>193</v>
      </c>
      <c r="AB11" s="12" t="s">
        <v>84</v>
      </c>
      <c r="AC11" s="160">
        <v>0.58333333333333337</v>
      </c>
      <c r="AD11" s="159">
        <v>11.7</v>
      </c>
      <c r="AE11" s="162">
        <f>AD11*9/5+32</f>
        <v>53.06</v>
      </c>
      <c r="AF11" s="157">
        <v>206.3</v>
      </c>
      <c r="AG11" s="51" t="s">
        <v>89</v>
      </c>
      <c r="AN11" s="12" t="s">
        <v>193</v>
      </c>
      <c r="AO11" s="12" t="s">
        <v>91</v>
      </c>
      <c r="AP11" s="160">
        <v>0.61111111111111116</v>
      </c>
      <c r="AQ11" s="159">
        <v>12.4</v>
      </c>
      <c r="AR11" s="158">
        <f>AQ11*9/5+32</f>
        <v>54.32</v>
      </c>
      <c r="AS11" s="162">
        <v>41.3</v>
      </c>
      <c r="AT11" s="51" t="s">
        <v>89</v>
      </c>
      <c r="AU11" s="16"/>
    </row>
    <row r="12" spans="1:51" x14ac:dyDescent="0.25">
      <c r="A12" s="12" t="s">
        <v>192</v>
      </c>
      <c r="B12" s="12" t="s">
        <v>72</v>
      </c>
      <c r="C12" s="160">
        <v>0.55208333333333337</v>
      </c>
      <c r="D12" s="159">
        <v>12.2</v>
      </c>
      <c r="E12" s="162">
        <f>D12*9/5+32</f>
        <v>53.96</v>
      </c>
      <c r="F12" s="159">
        <v>13.5</v>
      </c>
      <c r="G12" s="51" t="s">
        <v>89</v>
      </c>
      <c r="N12" s="12" t="s">
        <v>192</v>
      </c>
      <c r="O12" s="12" t="s">
        <v>78</v>
      </c>
      <c r="P12" s="160">
        <v>0.4861111111111111</v>
      </c>
      <c r="Q12" s="159">
        <v>12</v>
      </c>
      <c r="R12" s="162">
        <f>Q12*9/5+32</f>
        <v>53.6</v>
      </c>
      <c r="S12" s="159">
        <v>98.8</v>
      </c>
      <c r="T12" s="51" t="s">
        <v>89</v>
      </c>
      <c r="AA12" s="12" t="s">
        <v>192</v>
      </c>
      <c r="AB12" s="12" t="s">
        <v>84</v>
      </c>
      <c r="AC12" s="160">
        <v>0.57638888888888884</v>
      </c>
      <c r="AD12" s="159">
        <v>12.8</v>
      </c>
      <c r="AE12" s="162">
        <f>AD12*9/5+32</f>
        <v>55.04</v>
      </c>
      <c r="AF12" s="157">
        <v>172.5</v>
      </c>
      <c r="AG12" s="51" t="s">
        <v>89</v>
      </c>
      <c r="AN12" s="12" t="s">
        <v>192</v>
      </c>
      <c r="AO12" s="12" t="s">
        <v>91</v>
      </c>
      <c r="AP12" s="160">
        <v>0.60069444444444442</v>
      </c>
      <c r="AQ12" s="159">
        <v>12.9</v>
      </c>
      <c r="AR12" s="158">
        <f>AQ12*9/5+32</f>
        <v>55.22</v>
      </c>
      <c r="AS12" s="163">
        <v>228.2</v>
      </c>
      <c r="AT12" s="51" t="s">
        <v>89</v>
      </c>
      <c r="AU12" s="16"/>
    </row>
    <row r="13" spans="1:51" x14ac:dyDescent="0.25">
      <c r="A13" s="12" t="s">
        <v>191</v>
      </c>
      <c r="B13" s="12" t="s">
        <v>72</v>
      </c>
      <c r="C13" s="160">
        <v>0.57291666666666663</v>
      </c>
      <c r="D13" s="159">
        <v>15.9</v>
      </c>
      <c r="E13" s="162">
        <f>D13*9/5+32</f>
        <v>60.62</v>
      </c>
      <c r="F13" s="162">
        <v>68.400000000000006</v>
      </c>
      <c r="G13" s="164">
        <v>4.2000000000000003E-2</v>
      </c>
      <c r="N13" s="12" t="s">
        <v>191</v>
      </c>
      <c r="O13" s="12" t="s">
        <v>78</v>
      </c>
      <c r="P13" s="166">
        <v>0.49305555555555558</v>
      </c>
      <c r="Q13" s="162">
        <v>12.6</v>
      </c>
      <c r="R13" s="162">
        <f>Q13*9/5+32</f>
        <v>54.68</v>
      </c>
      <c r="S13" s="157">
        <v>157.6</v>
      </c>
      <c r="T13" s="164">
        <v>0.06</v>
      </c>
      <c r="AA13" s="12" t="s">
        <v>191</v>
      </c>
      <c r="AB13" s="12" t="s">
        <v>84</v>
      </c>
      <c r="AC13" s="166">
        <v>0.60416666666666663</v>
      </c>
      <c r="AD13" s="162">
        <v>16.7</v>
      </c>
      <c r="AE13" s="162">
        <f>AD13*9/5+32</f>
        <v>62.059999999999995</v>
      </c>
      <c r="AF13" s="157">
        <v>191.8</v>
      </c>
      <c r="AG13" s="156">
        <v>0.10100000000000001</v>
      </c>
      <c r="AN13" s="12" t="s">
        <v>191</v>
      </c>
      <c r="AO13" s="12" t="s">
        <v>91</v>
      </c>
      <c r="AP13" s="160">
        <v>0.625</v>
      </c>
      <c r="AQ13" s="159">
        <v>19.399999999999999</v>
      </c>
      <c r="AR13" s="158">
        <f>AQ13*9/5+32</f>
        <v>66.92</v>
      </c>
      <c r="AS13" s="157">
        <v>172.3</v>
      </c>
      <c r="AT13" s="165">
        <v>0.113</v>
      </c>
      <c r="AU13" s="34"/>
    </row>
    <row r="14" spans="1:51" x14ac:dyDescent="0.25">
      <c r="A14" s="12" t="s">
        <v>190</v>
      </c>
      <c r="B14" s="12" t="s">
        <v>72</v>
      </c>
      <c r="C14" s="160">
        <v>0.55902777777777779</v>
      </c>
      <c r="D14" s="159">
        <v>20.3</v>
      </c>
      <c r="E14" s="162">
        <f>D14*9/5+32</f>
        <v>68.540000000000006</v>
      </c>
      <c r="F14" s="161">
        <v>1732.9</v>
      </c>
      <c r="G14" s="156">
        <v>0.109</v>
      </c>
      <c r="N14" s="12" t="s">
        <v>190</v>
      </c>
      <c r="O14" s="12" t="s">
        <v>78</v>
      </c>
      <c r="P14" s="166">
        <v>0.48958333333333331</v>
      </c>
      <c r="Q14" s="162">
        <v>17.5</v>
      </c>
      <c r="R14" s="162">
        <f>Q14*9/5+32</f>
        <v>63.5</v>
      </c>
      <c r="S14" s="156">
        <v>517.20000000000005</v>
      </c>
      <c r="T14" s="156">
        <v>8.6999999999999994E-2</v>
      </c>
      <c r="AA14" s="12" t="s">
        <v>190</v>
      </c>
      <c r="AB14" s="12" t="s">
        <v>84</v>
      </c>
      <c r="AC14" s="160">
        <v>0.59375</v>
      </c>
      <c r="AD14" s="159">
        <v>22.5</v>
      </c>
      <c r="AE14" s="162">
        <f>AD14*9/5+32</f>
        <v>72.5</v>
      </c>
      <c r="AF14" s="156">
        <v>920.8</v>
      </c>
      <c r="AG14" s="156">
        <v>0.127</v>
      </c>
      <c r="AN14" s="12" t="s">
        <v>190</v>
      </c>
      <c r="AO14" s="12" t="s">
        <v>91</v>
      </c>
      <c r="AP14" s="166">
        <v>0.625</v>
      </c>
      <c r="AQ14" s="162">
        <v>28.9</v>
      </c>
      <c r="AR14" s="158">
        <f>AQ14*9/5+32</f>
        <v>84.02</v>
      </c>
      <c r="AS14" s="162">
        <v>148.30000000000001</v>
      </c>
      <c r="AT14" s="156">
        <v>0.184</v>
      </c>
      <c r="AU14" s="34"/>
    </row>
    <row r="15" spans="1:51" x14ac:dyDescent="0.25">
      <c r="E15" s="177"/>
      <c r="R15" s="177"/>
      <c r="AE15" s="177"/>
      <c r="AR15" s="177"/>
    </row>
    <row r="16" spans="1:51" x14ac:dyDescent="0.25">
      <c r="A16" s="175" t="s">
        <v>213</v>
      </c>
      <c r="B16" s="175" t="s">
        <v>71</v>
      </c>
      <c r="C16" s="175" t="s">
        <v>99</v>
      </c>
      <c r="D16" s="175" t="s">
        <v>100</v>
      </c>
      <c r="E16" s="176" t="s">
        <v>212</v>
      </c>
      <c r="F16" s="175" t="s">
        <v>101</v>
      </c>
      <c r="G16" s="175" t="s">
        <v>102</v>
      </c>
      <c r="I16" s="175" t="s">
        <v>73</v>
      </c>
      <c r="J16" s="175" t="s">
        <v>100</v>
      </c>
      <c r="K16" s="175" t="s">
        <v>101</v>
      </c>
      <c r="L16" s="175" t="s">
        <v>102</v>
      </c>
      <c r="N16" s="175" t="s">
        <v>213</v>
      </c>
      <c r="O16" s="175" t="s">
        <v>71</v>
      </c>
      <c r="P16" s="175" t="s">
        <v>99</v>
      </c>
      <c r="Q16" s="175" t="s">
        <v>100</v>
      </c>
      <c r="R16" s="176" t="s">
        <v>212</v>
      </c>
      <c r="S16" s="175" t="s">
        <v>101</v>
      </c>
      <c r="T16" s="175" t="s">
        <v>102</v>
      </c>
      <c r="V16" s="175" t="s">
        <v>79</v>
      </c>
      <c r="W16" s="175" t="s">
        <v>100</v>
      </c>
      <c r="X16" s="175" t="s">
        <v>101</v>
      </c>
      <c r="Y16" s="175" t="s">
        <v>102</v>
      </c>
      <c r="AA16" s="175" t="s">
        <v>213</v>
      </c>
      <c r="AB16" s="175" t="s">
        <v>71</v>
      </c>
      <c r="AC16" s="175" t="s">
        <v>99</v>
      </c>
      <c r="AD16" s="175" t="s">
        <v>100</v>
      </c>
      <c r="AE16" s="176" t="s">
        <v>212</v>
      </c>
      <c r="AF16" s="175" t="s">
        <v>101</v>
      </c>
      <c r="AG16" s="175" t="s">
        <v>102</v>
      </c>
      <c r="AI16" s="175" t="s">
        <v>85</v>
      </c>
      <c r="AJ16" s="175" t="s">
        <v>100</v>
      </c>
      <c r="AK16" s="175" t="s">
        <v>101</v>
      </c>
      <c r="AL16" s="175" t="s">
        <v>102</v>
      </c>
      <c r="AN16" s="175" t="s">
        <v>213</v>
      </c>
      <c r="AO16" s="175" t="s">
        <v>71</v>
      </c>
      <c r="AP16" s="175" t="s">
        <v>99</v>
      </c>
      <c r="AQ16" s="175" t="s">
        <v>100</v>
      </c>
      <c r="AR16" s="176" t="s">
        <v>212</v>
      </c>
      <c r="AS16" s="175" t="s">
        <v>101</v>
      </c>
      <c r="AT16" s="175" t="s">
        <v>102</v>
      </c>
      <c r="AU16" s="16"/>
      <c r="AV16" s="175" t="s">
        <v>92</v>
      </c>
      <c r="AW16" s="175" t="s">
        <v>100</v>
      </c>
      <c r="AX16" s="175" t="s">
        <v>101</v>
      </c>
      <c r="AY16" s="175" t="s">
        <v>102</v>
      </c>
    </row>
    <row r="17" spans="1:51" x14ac:dyDescent="0.25">
      <c r="A17" s="12" t="s">
        <v>211</v>
      </c>
      <c r="B17" s="12" t="s">
        <v>73</v>
      </c>
      <c r="C17" s="93">
        <v>0.55208333333333337</v>
      </c>
      <c r="D17" s="12">
        <v>19.600000000000001</v>
      </c>
      <c r="E17" s="158">
        <f>D17*9/5+32</f>
        <v>67.28</v>
      </c>
      <c r="F17" s="167">
        <v>461.1</v>
      </c>
      <c r="G17" s="167">
        <v>0.10199999999999999</v>
      </c>
      <c r="H17" s="38"/>
      <c r="I17" s="169" t="s">
        <v>210</v>
      </c>
      <c r="J17" s="168">
        <f>AVERAGE(D17:D28)</f>
        <v>12.508333333333335</v>
      </c>
      <c r="K17" s="168">
        <f>AVERAGE(F17:F28)</f>
        <v>284.0916666666667</v>
      </c>
      <c r="L17" s="172">
        <f>AVERAGE(G17:G28)</f>
        <v>0.10249999999999999</v>
      </c>
      <c r="N17" s="12" t="s">
        <v>211</v>
      </c>
      <c r="O17" s="12" t="s">
        <v>79</v>
      </c>
      <c r="P17" s="93">
        <v>0.47916666666666669</v>
      </c>
      <c r="Q17" s="168">
        <v>17.5</v>
      </c>
      <c r="R17" s="158">
        <f>Q17*9/5+32</f>
        <v>63.5</v>
      </c>
      <c r="S17" s="170">
        <v>161.6</v>
      </c>
      <c r="T17" s="167">
        <v>0.107</v>
      </c>
      <c r="U17" s="38"/>
      <c r="V17" s="169" t="s">
        <v>210</v>
      </c>
      <c r="W17" s="168">
        <f>AVERAGE(Q17:Q28)</f>
        <v>11.954545454545455</v>
      </c>
      <c r="X17" s="168">
        <f>AVERAGE(S17:S28)</f>
        <v>224.34166666666667</v>
      </c>
      <c r="Y17" s="172">
        <f>AVERAGE(T17:T28)</f>
        <v>8.950000000000001E-2</v>
      </c>
      <c r="AA17" s="12" t="s">
        <v>211</v>
      </c>
      <c r="AB17" s="12" t="s">
        <v>85</v>
      </c>
      <c r="AC17" s="166">
        <v>0.59722222222222221</v>
      </c>
      <c r="AD17" s="162">
        <v>25.2</v>
      </c>
      <c r="AE17" s="162">
        <f>AD17*9/5+32</f>
        <v>77.36</v>
      </c>
      <c r="AF17" s="157">
        <v>344.8</v>
      </c>
      <c r="AG17" s="165">
        <v>0.14599999999999999</v>
      </c>
      <c r="AI17" s="169" t="s">
        <v>210</v>
      </c>
      <c r="AJ17" s="168">
        <f>AVERAGE(AD17:AD28)</f>
        <v>15.450000000000001</v>
      </c>
      <c r="AK17" s="168">
        <f>AVERAGE(AF17:AF28)</f>
        <v>537.36666666666667</v>
      </c>
      <c r="AL17" s="172">
        <f>AVERAGE(AG17:AG28)</f>
        <v>0.16200000000000001</v>
      </c>
      <c r="AN17" s="12" t="s">
        <v>211</v>
      </c>
      <c r="AO17" s="12" t="s">
        <v>92</v>
      </c>
      <c r="AP17" s="93">
        <v>0.63888888888888884</v>
      </c>
      <c r="AQ17" s="168">
        <v>22.6</v>
      </c>
      <c r="AR17" s="158">
        <f>AQ17*9/5+32</f>
        <v>72.680000000000007</v>
      </c>
      <c r="AS17" s="158">
        <v>69.099999999999994</v>
      </c>
      <c r="AT17" s="167">
        <v>0.10199999999999999</v>
      </c>
      <c r="AU17" s="38"/>
      <c r="AV17" s="169" t="s">
        <v>210</v>
      </c>
      <c r="AW17" s="168">
        <f>AVERAGE(AQ17:AQ28)</f>
        <v>15.133333333333333</v>
      </c>
      <c r="AX17" s="168">
        <f>AVERAGE(AS17:AS28)</f>
        <v>362.73333333333335</v>
      </c>
      <c r="AY17" s="172">
        <f>AVERAGE(AT17:AT28)</f>
        <v>0.13866666666666666</v>
      </c>
    </row>
    <row r="18" spans="1:51" x14ac:dyDescent="0.25">
      <c r="A18" s="12" t="s">
        <v>209</v>
      </c>
      <c r="B18" s="12" t="s">
        <v>73</v>
      </c>
      <c r="C18" s="166">
        <v>0.53819444444444442</v>
      </c>
      <c r="D18" s="162">
        <v>20.6</v>
      </c>
      <c r="E18" s="158">
        <f>D18*9/5+32</f>
        <v>69.08</v>
      </c>
      <c r="F18" s="161">
        <v>517.20000000000005</v>
      </c>
      <c r="G18" s="165">
        <v>0.107</v>
      </c>
      <c r="I18" s="169" t="s">
        <v>208</v>
      </c>
      <c r="J18" s="168">
        <f>MAX(D17:D28)</f>
        <v>20.6</v>
      </c>
      <c r="K18" s="168">
        <f>MAX(F17:F28)</f>
        <v>980.4</v>
      </c>
      <c r="L18" s="12">
        <f>MAX(G17:G28)</f>
        <v>0.156</v>
      </c>
      <c r="N18" s="12" t="s">
        <v>209</v>
      </c>
      <c r="O18" s="12" t="s">
        <v>79</v>
      </c>
      <c r="P18" s="166">
        <v>0.47569444444444442</v>
      </c>
      <c r="Q18" s="162">
        <v>20.2</v>
      </c>
      <c r="R18" s="162">
        <f>Q18*9/5+32</f>
        <v>68.36</v>
      </c>
      <c r="S18" s="157">
        <v>165.8</v>
      </c>
      <c r="T18" s="156">
        <v>8.7999999999999995E-2</v>
      </c>
      <c r="V18" s="169" t="s">
        <v>208</v>
      </c>
      <c r="W18" s="168">
        <f>MAX(Q17:Q28)</f>
        <v>20.2</v>
      </c>
      <c r="X18" s="168">
        <f>MAX(S17:S28)</f>
        <v>1413.6</v>
      </c>
      <c r="Y18" s="12">
        <f>MAX(T17:T28)</f>
        <v>0.13</v>
      </c>
      <c r="AA18" s="12" t="s">
        <v>209</v>
      </c>
      <c r="AB18" s="12" t="s">
        <v>85</v>
      </c>
      <c r="AC18" s="93">
        <v>0.59027777777777779</v>
      </c>
      <c r="AD18" s="168">
        <v>25.2</v>
      </c>
      <c r="AE18" s="162">
        <f>AD18*9/5+32</f>
        <v>77.36</v>
      </c>
      <c r="AF18" s="170">
        <v>157.6</v>
      </c>
      <c r="AG18" s="156">
        <v>0.113</v>
      </c>
      <c r="AI18" s="169" t="s">
        <v>208</v>
      </c>
      <c r="AJ18" s="168">
        <f>MAX(AD17:AD28)</f>
        <v>26.3</v>
      </c>
      <c r="AK18" s="168">
        <f>MAX(AF17:AF28)</f>
        <v>2419.1999999999998</v>
      </c>
      <c r="AL18" s="180">
        <f>MAX(AG17:AG28)</f>
        <v>0.38300000000000001</v>
      </c>
      <c r="AN18" s="12" t="s">
        <v>209</v>
      </c>
      <c r="AO18" s="12" t="s">
        <v>92</v>
      </c>
      <c r="AP18" s="166">
        <v>0.63541666666666663</v>
      </c>
      <c r="AQ18" s="157">
        <v>22.9</v>
      </c>
      <c r="AR18" s="158">
        <f>AQ18*9/5+32</f>
        <v>73.22</v>
      </c>
      <c r="AS18" s="157">
        <v>178.5</v>
      </c>
      <c r="AT18" s="165">
        <v>9.7000000000000003E-2</v>
      </c>
      <c r="AU18" s="38"/>
      <c r="AV18" s="169" t="s">
        <v>208</v>
      </c>
      <c r="AW18" s="168">
        <f>MAX(AQ17:AQ28)</f>
        <v>22.9</v>
      </c>
      <c r="AX18" s="168">
        <f>MAX(AS17:AS28)</f>
        <v>2419.1999999999998</v>
      </c>
      <c r="AY18" s="12">
        <f>MAX(AT17:AT28)</f>
        <v>0.29599999999999999</v>
      </c>
    </row>
    <row r="19" spans="1:51" x14ac:dyDescent="0.25">
      <c r="A19" s="12" t="s">
        <v>206</v>
      </c>
      <c r="B19" s="12" t="s">
        <v>73</v>
      </c>
      <c r="C19" s="166">
        <v>0.55208333333333337</v>
      </c>
      <c r="D19" s="162">
        <v>15.5</v>
      </c>
      <c r="E19" s="158">
        <f>D19*9/5+32</f>
        <v>59.9</v>
      </c>
      <c r="F19" s="156">
        <v>980.4</v>
      </c>
      <c r="G19" s="165">
        <v>0.156</v>
      </c>
      <c r="I19" s="169" t="s">
        <v>205</v>
      </c>
      <c r="J19" s="168">
        <f>MIN(D17:D28)</f>
        <v>5.9</v>
      </c>
      <c r="K19" s="168">
        <f>MIN(F17:F28)</f>
        <v>38.299999999999997</v>
      </c>
      <c r="L19" s="180">
        <f>MIN(G17:G28)</f>
        <v>6.0999999999999999E-2</v>
      </c>
      <c r="N19" s="12" t="s">
        <v>206</v>
      </c>
      <c r="O19" s="12" t="s">
        <v>79</v>
      </c>
      <c r="P19" s="166">
        <v>0.47916666666666669</v>
      </c>
      <c r="Q19" s="162">
        <v>17.100000000000001</v>
      </c>
      <c r="R19" s="158">
        <f>Q19*9/5+32</f>
        <v>62.78</v>
      </c>
      <c r="S19" s="156">
        <v>1413.6</v>
      </c>
      <c r="T19" s="165">
        <v>0.13</v>
      </c>
      <c r="V19" s="169" t="s">
        <v>205</v>
      </c>
      <c r="W19" s="168">
        <f>MIN(Q17:Q28)</f>
        <v>4</v>
      </c>
      <c r="X19" s="168">
        <f>MIN(S17:S28)</f>
        <v>34.5</v>
      </c>
      <c r="Y19" s="12">
        <f>MIN(T17:T28)</f>
        <v>5.6000000000000001E-2</v>
      </c>
      <c r="AA19" s="12" t="s">
        <v>206</v>
      </c>
      <c r="AB19" s="12" t="s">
        <v>85</v>
      </c>
      <c r="AC19" s="93">
        <v>0.59375</v>
      </c>
      <c r="AD19" s="168">
        <v>16.899999999999999</v>
      </c>
      <c r="AE19" s="162">
        <f>AD19*9/5+32</f>
        <v>62.42</v>
      </c>
      <c r="AF19" s="178">
        <v>2419.1999999999998</v>
      </c>
      <c r="AG19" s="156">
        <v>0.38300000000000001</v>
      </c>
      <c r="AI19" s="169" t="s">
        <v>205</v>
      </c>
      <c r="AJ19" s="168">
        <f>MIN(AD17:AD28)</f>
        <v>5.4</v>
      </c>
      <c r="AK19" s="168">
        <f>MIN(AF17:AF28)</f>
        <v>67.599999999999994</v>
      </c>
      <c r="AL19" s="12">
        <f>MIN(AG17:AG28)</f>
        <v>5.8000000000000003E-2</v>
      </c>
      <c r="AN19" s="12" t="s">
        <v>206</v>
      </c>
      <c r="AO19" s="12" t="s">
        <v>92</v>
      </c>
      <c r="AP19" s="93">
        <v>0.63888888888888884</v>
      </c>
      <c r="AQ19" s="168">
        <v>16.7</v>
      </c>
      <c r="AR19" s="158">
        <f>AQ19*9/5+32</f>
        <v>62.059999999999995</v>
      </c>
      <c r="AS19" s="178">
        <v>2419.1999999999998</v>
      </c>
      <c r="AT19" s="165">
        <v>0.29599999999999999</v>
      </c>
      <c r="AV19" s="169" t="s">
        <v>205</v>
      </c>
      <c r="AW19" s="168">
        <f>MIN(AQ17:AQ28)</f>
        <v>7.5</v>
      </c>
      <c r="AX19" s="168">
        <f>MIN(AS17:AS28)</f>
        <v>49.6</v>
      </c>
      <c r="AY19" s="12">
        <f>MIN(AT17:AT28)</f>
        <v>7.1999999999999995E-2</v>
      </c>
    </row>
    <row r="20" spans="1:51" x14ac:dyDescent="0.25">
      <c r="A20" s="12" t="s">
        <v>204</v>
      </c>
      <c r="B20" s="12" t="s">
        <v>73</v>
      </c>
      <c r="C20" s="160">
        <v>0.5625</v>
      </c>
      <c r="D20" s="159">
        <v>14</v>
      </c>
      <c r="E20" s="158">
        <f>D20*9/5+32</f>
        <v>57.2</v>
      </c>
      <c r="F20" s="162">
        <v>86</v>
      </c>
      <c r="G20" s="157">
        <v>6.0999999999999999E-2</v>
      </c>
      <c r="I20" s="169" t="s">
        <v>203</v>
      </c>
      <c r="J20" s="168">
        <f>MEDIAN(D17:D28)</f>
        <v>12.3</v>
      </c>
      <c r="K20" s="168">
        <f>MEDIAN(F17:F28)</f>
        <v>199.65</v>
      </c>
      <c r="L20" s="12">
        <f>MEDIAN(G17:G28)</f>
        <v>0.1045</v>
      </c>
      <c r="N20" s="12" t="s">
        <v>204</v>
      </c>
      <c r="O20" s="12" t="s">
        <v>79</v>
      </c>
      <c r="P20" s="166">
        <v>0.47916666666666669</v>
      </c>
      <c r="Q20" s="22" t="s">
        <v>89</v>
      </c>
      <c r="R20" s="22" t="s">
        <v>89</v>
      </c>
      <c r="S20" s="157">
        <v>107.6</v>
      </c>
      <c r="T20" s="157">
        <v>7.4999999999999997E-2</v>
      </c>
      <c r="V20" s="169" t="s">
        <v>203</v>
      </c>
      <c r="W20" s="168">
        <f>MEDIAN(Q17:Q28)</f>
        <v>11.7</v>
      </c>
      <c r="X20" s="168">
        <f>MEDIAN(S17:S28)</f>
        <v>127.85</v>
      </c>
      <c r="Y20" s="172">
        <f>MEDIAN(T17:T28)</f>
        <v>8.4499999999999992E-2</v>
      </c>
      <c r="AA20" s="12" t="s">
        <v>204</v>
      </c>
      <c r="AB20" s="12" t="s">
        <v>85</v>
      </c>
      <c r="AC20" s="160">
        <v>0.60416666666666663</v>
      </c>
      <c r="AD20" s="159">
        <v>16</v>
      </c>
      <c r="AE20" s="162">
        <f>AD20*9/5+32</f>
        <v>60.8</v>
      </c>
      <c r="AF20" s="156">
        <v>770.1</v>
      </c>
      <c r="AG20" s="157">
        <v>5.8000000000000003E-2</v>
      </c>
      <c r="AI20" s="169" t="s">
        <v>203</v>
      </c>
      <c r="AJ20" s="168">
        <f>MEDIAN(AD17:AD28)</f>
        <v>14.35</v>
      </c>
      <c r="AK20" s="168">
        <f>MEDIAN(AF17:AF28)</f>
        <v>264.89999999999998</v>
      </c>
      <c r="AL20" s="172">
        <f>MEDIAN(AG17:AG28)</f>
        <v>0.1295</v>
      </c>
      <c r="AN20" s="12" t="s">
        <v>204</v>
      </c>
      <c r="AO20" s="12" t="s">
        <v>92</v>
      </c>
      <c r="AP20" s="166">
        <v>0.64930555555555558</v>
      </c>
      <c r="AQ20" s="162">
        <v>16</v>
      </c>
      <c r="AR20" s="158">
        <f>AQ20*9/5+32</f>
        <v>60.8</v>
      </c>
      <c r="AS20" s="162">
        <v>143.9</v>
      </c>
      <c r="AT20" s="157">
        <v>7.1999999999999995E-2</v>
      </c>
      <c r="AU20" s="34"/>
      <c r="AV20" s="169" t="s">
        <v>203</v>
      </c>
      <c r="AW20" s="168">
        <f>MEDIAN(AQ17:AQ28)</f>
        <v>14.9</v>
      </c>
      <c r="AX20" s="168">
        <f>MEDIAN(AS17:AS28)</f>
        <v>161.35000000000002</v>
      </c>
      <c r="AY20" s="12">
        <f>MEDIAN(AT17:AT28)</f>
        <v>0.11599999999999999</v>
      </c>
    </row>
    <row r="21" spans="1:51" x14ac:dyDescent="0.25">
      <c r="A21" s="12" t="s">
        <v>201</v>
      </c>
      <c r="B21" s="12" t="s">
        <v>73</v>
      </c>
      <c r="C21" s="160">
        <v>0.49305555555555558</v>
      </c>
      <c r="D21" s="159">
        <v>7.2</v>
      </c>
      <c r="E21" s="158">
        <f>D21*9/5+32</f>
        <v>44.96</v>
      </c>
      <c r="F21" s="162">
        <v>38.299999999999997</v>
      </c>
      <c r="G21" s="51" t="s">
        <v>89</v>
      </c>
      <c r="I21" s="169" t="s">
        <v>200</v>
      </c>
      <c r="J21" s="168">
        <f>J18-J19</f>
        <v>14.700000000000001</v>
      </c>
      <c r="K21" s="168">
        <f>K18-K19</f>
        <v>942.1</v>
      </c>
      <c r="L21" s="12">
        <f>L18-L19</f>
        <v>9.5000000000000001E-2</v>
      </c>
      <c r="N21" s="12" t="s">
        <v>201</v>
      </c>
      <c r="O21" s="12" t="s">
        <v>79</v>
      </c>
      <c r="P21" s="160">
        <v>0.44444444444444442</v>
      </c>
      <c r="Q21" s="163">
        <v>7.2</v>
      </c>
      <c r="R21" s="158">
        <f>Q21*9/5+32</f>
        <v>44.96</v>
      </c>
      <c r="S21" s="157">
        <v>34.5</v>
      </c>
      <c r="T21" s="51" t="s">
        <v>89</v>
      </c>
      <c r="V21" s="169" t="s">
        <v>200</v>
      </c>
      <c r="W21" s="168">
        <f>W18-W19</f>
        <v>16.2</v>
      </c>
      <c r="X21" s="168">
        <f>X18-X19</f>
        <v>1379.1</v>
      </c>
      <c r="Y21" s="12">
        <f>Y18-Y19</f>
        <v>7.400000000000001E-2</v>
      </c>
      <c r="AA21" s="12" t="s">
        <v>201</v>
      </c>
      <c r="AB21" s="12" t="s">
        <v>85</v>
      </c>
      <c r="AC21" s="166">
        <v>0.55555555555555558</v>
      </c>
      <c r="AD21" s="157">
        <v>8.6</v>
      </c>
      <c r="AE21" s="162">
        <f>AD21*9/5+32</f>
        <v>47.48</v>
      </c>
      <c r="AF21" s="162">
        <v>83.6</v>
      </c>
      <c r="AG21" s="20" t="s">
        <v>89</v>
      </c>
      <c r="AI21" s="169" t="s">
        <v>200</v>
      </c>
      <c r="AJ21" s="168">
        <f>AJ18-AJ19</f>
        <v>20.9</v>
      </c>
      <c r="AK21" s="168">
        <f>AK18-AK19</f>
        <v>2351.6</v>
      </c>
      <c r="AL21" s="12">
        <f>AL18-AL19</f>
        <v>0.32500000000000001</v>
      </c>
      <c r="AN21" s="12" t="s">
        <v>201</v>
      </c>
      <c r="AO21" s="12" t="s">
        <v>92</v>
      </c>
      <c r="AP21" s="160">
        <v>0.59027777777777779</v>
      </c>
      <c r="AQ21" s="159">
        <v>9.9</v>
      </c>
      <c r="AR21" s="158">
        <f>AQ21*9/5+32</f>
        <v>49.82</v>
      </c>
      <c r="AS21" s="157">
        <v>122.3</v>
      </c>
      <c r="AT21" s="51" t="s">
        <v>89</v>
      </c>
      <c r="AU21" s="16"/>
      <c r="AV21" s="169" t="s">
        <v>200</v>
      </c>
      <c r="AW21" s="168">
        <f>AW18-AW19</f>
        <v>15.399999999999999</v>
      </c>
      <c r="AX21" s="168">
        <f>AX18-AX19</f>
        <v>2369.6</v>
      </c>
      <c r="AY21" s="12">
        <f>AY18-AY19</f>
        <v>0.22399999999999998</v>
      </c>
    </row>
    <row r="22" spans="1:51" x14ac:dyDescent="0.25">
      <c r="A22" s="12" t="s">
        <v>199</v>
      </c>
      <c r="B22" s="12" t="s">
        <v>73</v>
      </c>
      <c r="C22" s="160">
        <v>0.53472222222222221</v>
      </c>
      <c r="D22" s="159">
        <v>6.9</v>
      </c>
      <c r="E22" s="158">
        <f>D22*9/5+32</f>
        <v>44.42</v>
      </c>
      <c r="F22" s="162">
        <v>344.8</v>
      </c>
      <c r="G22" s="51" t="s">
        <v>89</v>
      </c>
      <c r="N22" s="12" t="s">
        <v>199</v>
      </c>
      <c r="O22" s="12" t="s">
        <v>79</v>
      </c>
      <c r="P22" s="160">
        <v>0.47222222222222221</v>
      </c>
      <c r="Q22" s="159">
        <v>7</v>
      </c>
      <c r="R22" s="158">
        <f>Q22*9/5+32</f>
        <v>44.6</v>
      </c>
      <c r="S22" s="157">
        <v>133.4</v>
      </c>
      <c r="T22" s="51" t="s">
        <v>89</v>
      </c>
      <c r="AA22" s="12" t="s">
        <v>199</v>
      </c>
      <c r="AB22" s="12" t="s">
        <v>85</v>
      </c>
      <c r="AC22" s="160">
        <v>0.59375</v>
      </c>
      <c r="AD22" s="159">
        <v>8.3000000000000007</v>
      </c>
      <c r="AE22" s="162">
        <f>AD22*9/5+32</f>
        <v>46.94</v>
      </c>
      <c r="AF22" s="161">
        <v>816.4</v>
      </c>
      <c r="AG22" s="51" t="s">
        <v>89</v>
      </c>
      <c r="AN22" s="12" t="s">
        <v>199</v>
      </c>
      <c r="AO22" s="12" t="s">
        <v>92</v>
      </c>
      <c r="AP22" s="160">
        <v>0.63194444444444442</v>
      </c>
      <c r="AQ22" s="159">
        <v>9.8000000000000007</v>
      </c>
      <c r="AR22" s="158">
        <f>AQ22*9/5+32</f>
        <v>49.64</v>
      </c>
      <c r="AS22" s="156">
        <v>517.20000000000005</v>
      </c>
      <c r="AT22" s="51" t="s">
        <v>89</v>
      </c>
      <c r="AU22" s="16"/>
    </row>
    <row r="23" spans="1:51" x14ac:dyDescent="0.25">
      <c r="A23" s="12" t="s">
        <v>197</v>
      </c>
      <c r="B23" s="12" t="s">
        <v>73</v>
      </c>
      <c r="C23" s="160">
        <v>0.54861111111111116</v>
      </c>
      <c r="D23" s="163">
        <v>5.9</v>
      </c>
      <c r="E23" s="158">
        <f>D23*9/5+32</f>
        <v>42.620000000000005</v>
      </c>
      <c r="F23" s="162">
        <v>142.1</v>
      </c>
      <c r="G23" s="51" t="s">
        <v>89</v>
      </c>
      <c r="N23" s="12" t="s">
        <v>197</v>
      </c>
      <c r="O23" s="12" t="s">
        <v>79</v>
      </c>
      <c r="P23" s="160">
        <v>0.47916666666666669</v>
      </c>
      <c r="Q23" s="159">
        <v>4</v>
      </c>
      <c r="R23" s="158">
        <f>Q23*9/5+32</f>
        <v>39.200000000000003</v>
      </c>
      <c r="S23" s="157">
        <v>122.3</v>
      </c>
      <c r="T23" s="51" t="s">
        <v>89</v>
      </c>
      <c r="AA23" s="12" t="s">
        <v>197</v>
      </c>
      <c r="AB23" s="12" t="s">
        <v>85</v>
      </c>
      <c r="AC23" s="160">
        <v>0.59027777777777779</v>
      </c>
      <c r="AD23" s="159">
        <v>5.4</v>
      </c>
      <c r="AE23" s="162">
        <f>AD23*9/5+32</f>
        <v>41.72</v>
      </c>
      <c r="AF23" s="157">
        <v>172.5</v>
      </c>
      <c r="AG23" s="51" t="s">
        <v>89</v>
      </c>
      <c r="AN23" s="12" t="s">
        <v>197</v>
      </c>
      <c r="AO23" s="12" t="s">
        <v>92</v>
      </c>
      <c r="AP23" s="160">
        <v>0.63194444444444442</v>
      </c>
      <c r="AQ23" s="159">
        <v>7.5</v>
      </c>
      <c r="AR23" s="158">
        <f>AQ23*9/5+32</f>
        <v>45.5</v>
      </c>
      <c r="AS23" s="157">
        <v>201.4</v>
      </c>
      <c r="AT23" s="51" t="s">
        <v>89</v>
      </c>
      <c r="AU23" s="16"/>
    </row>
    <row r="24" spans="1:51" x14ac:dyDescent="0.25">
      <c r="A24" s="12" t="s">
        <v>195</v>
      </c>
      <c r="B24" s="12" t="s">
        <v>73</v>
      </c>
      <c r="C24" s="160">
        <v>0.53819444444444442</v>
      </c>
      <c r="D24" s="159">
        <v>7.1</v>
      </c>
      <c r="E24" s="158">
        <f>D24*9/5+32</f>
        <v>44.78</v>
      </c>
      <c r="F24" s="162">
        <v>185</v>
      </c>
      <c r="G24" s="51" t="s">
        <v>89</v>
      </c>
      <c r="N24" s="12" t="s">
        <v>195</v>
      </c>
      <c r="O24" s="12" t="s">
        <v>79</v>
      </c>
      <c r="P24" s="160">
        <v>0.47222222222222221</v>
      </c>
      <c r="Q24" s="163">
        <v>7.1</v>
      </c>
      <c r="R24" s="158">
        <f>Q24*9/5+32</f>
        <v>44.78</v>
      </c>
      <c r="S24" s="157">
        <v>104.6</v>
      </c>
      <c r="T24" s="51" t="s">
        <v>89</v>
      </c>
      <c r="AA24" s="12" t="s">
        <v>195</v>
      </c>
      <c r="AB24" s="12" t="s">
        <v>85</v>
      </c>
      <c r="AC24" s="160">
        <v>0.58680555555555558</v>
      </c>
      <c r="AD24" s="159">
        <v>9.5</v>
      </c>
      <c r="AE24" s="162">
        <f>AD24*9/5+32</f>
        <v>49.1</v>
      </c>
      <c r="AF24" s="161">
        <v>461.1</v>
      </c>
      <c r="AG24" s="51" t="s">
        <v>89</v>
      </c>
      <c r="AN24" s="12" t="s">
        <v>195</v>
      </c>
      <c r="AO24" s="12" t="s">
        <v>92</v>
      </c>
      <c r="AP24" s="160">
        <v>0.61458333333333337</v>
      </c>
      <c r="AQ24" s="163">
        <v>11.4</v>
      </c>
      <c r="AR24" s="158">
        <f>AQ24*9/5+32</f>
        <v>52.52</v>
      </c>
      <c r="AS24" s="157">
        <v>167.4</v>
      </c>
      <c r="AT24" s="51" t="s">
        <v>89</v>
      </c>
      <c r="AU24" s="16"/>
    </row>
    <row r="25" spans="1:51" x14ac:dyDescent="0.25">
      <c r="A25" s="12" t="s">
        <v>193</v>
      </c>
      <c r="B25" s="12" t="s">
        <v>73</v>
      </c>
      <c r="C25" s="160">
        <v>0.54861111111111116</v>
      </c>
      <c r="D25" s="159">
        <v>9.4</v>
      </c>
      <c r="E25" s="158">
        <f>D25*9/5+32</f>
        <v>48.92</v>
      </c>
      <c r="F25" s="162">
        <v>73.8</v>
      </c>
      <c r="G25" s="51" t="s">
        <v>89</v>
      </c>
      <c r="N25" s="12" t="s">
        <v>193</v>
      </c>
      <c r="O25" s="12" t="s">
        <v>79</v>
      </c>
      <c r="P25" s="160">
        <v>0.47916666666666669</v>
      </c>
      <c r="Q25" s="159">
        <v>9.1999999999999993</v>
      </c>
      <c r="R25" s="158">
        <f>Q25*9/5+32</f>
        <v>48.56</v>
      </c>
      <c r="S25" s="162">
        <v>62</v>
      </c>
      <c r="T25" s="51" t="s">
        <v>89</v>
      </c>
      <c r="AA25" s="12" t="s">
        <v>193</v>
      </c>
      <c r="AB25" s="12" t="s">
        <v>85</v>
      </c>
      <c r="AC25" s="160">
        <v>0.59375</v>
      </c>
      <c r="AD25" s="163">
        <v>12.4</v>
      </c>
      <c r="AE25" s="162">
        <f>AD25*9/5+32</f>
        <v>54.32</v>
      </c>
      <c r="AF25" s="157">
        <v>67.599999999999994</v>
      </c>
      <c r="AG25" s="51" t="s">
        <v>89</v>
      </c>
      <c r="AN25" s="12" t="s">
        <v>193</v>
      </c>
      <c r="AO25" s="12" t="s">
        <v>92</v>
      </c>
      <c r="AP25" s="160">
        <v>0.63194444444444442</v>
      </c>
      <c r="AQ25" s="159">
        <v>13.8</v>
      </c>
      <c r="AR25" s="158">
        <f>AQ25*9/5+32</f>
        <v>56.84</v>
      </c>
      <c r="AS25" s="162">
        <v>49.6</v>
      </c>
      <c r="AT25" s="51" t="s">
        <v>89</v>
      </c>
      <c r="AU25" s="16"/>
    </row>
    <row r="26" spans="1:51" x14ac:dyDescent="0.25">
      <c r="A26" s="12" t="s">
        <v>192</v>
      </c>
      <c r="B26" s="12" t="s">
        <v>73</v>
      </c>
      <c r="C26" s="160">
        <v>0.54513888888888884</v>
      </c>
      <c r="D26" s="159">
        <v>10.8</v>
      </c>
      <c r="E26" s="158">
        <f>D26*9/5+32</f>
        <v>51.44</v>
      </c>
      <c r="F26" s="159">
        <v>141.4</v>
      </c>
      <c r="G26" s="51" t="s">
        <v>89</v>
      </c>
      <c r="N26" s="12" t="s">
        <v>192</v>
      </c>
      <c r="O26" s="12" t="s">
        <v>79</v>
      </c>
      <c r="P26" s="160">
        <v>0.47222222222222221</v>
      </c>
      <c r="Q26" s="159">
        <v>11.7</v>
      </c>
      <c r="R26" s="158">
        <f>Q26*9/5+32</f>
        <v>53.06</v>
      </c>
      <c r="S26" s="163">
        <v>62.7</v>
      </c>
      <c r="T26" s="51" t="s">
        <v>89</v>
      </c>
      <c r="AA26" s="12" t="s">
        <v>192</v>
      </c>
      <c r="AB26" s="12" t="s">
        <v>85</v>
      </c>
      <c r="AC26" s="160">
        <v>0.59027777777777779</v>
      </c>
      <c r="AD26" s="159">
        <v>12.7</v>
      </c>
      <c r="AE26" s="162">
        <f>AD26*9/5+32</f>
        <v>54.86</v>
      </c>
      <c r="AF26" s="163">
        <v>154.1</v>
      </c>
      <c r="AG26" s="51" t="s">
        <v>89</v>
      </c>
      <c r="AN26" s="12" t="s">
        <v>192</v>
      </c>
      <c r="AO26" s="12" t="s">
        <v>92</v>
      </c>
      <c r="AP26" s="160">
        <v>0.63888888888888884</v>
      </c>
      <c r="AQ26" s="159">
        <v>12.7</v>
      </c>
      <c r="AR26" s="158">
        <f>AQ26*9/5+32</f>
        <v>54.86</v>
      </c>
      <c r="AS26" s="163">
        <v>135.4</v>
      </c>
      <c r="AT26" s="51" t="s">
        <v>89</v>
      </c>
      <c r="AU26" s="16"/>
    </row>
    <row r="27" spans="1:51" x14ac:dyDescent="0.25">
      <c r="A27" s="12" t="s">
        <v>191</v>
      </c>
      <c r="B27" s="12" t="s">
        <v>73</v>
      </c>
      <c r="C27" s="160">
        <v>0.56944444444444442</v>
      </c>
      <c r="D27" s="159">
        <v>13.8</v>
      </c>
      <c r="E27" s="158">
        <f>D27*9/5+32</f>
        <v>56.84</v>
      </c>
      <c r="F27" s="162">
        <v>214.3</v>
      </c>
      <c r="G27" s="164">
        <v>7.3999999999999996E-2</v>
      </c>
      <c r="N27" s="12" t="s">
        <v>191</v>
      </c>
      <c r="O27" s="12" t="s">
        <v>79</v>
      </c>
      <c r="P27" s="160">
        <v>0.47916666666666669</v>
      </c>
      <c r="Q27" s="163">
        <v>12.1</v>
      </c>
      <c r="R27" s="158">
        <f>Q27*9/5+32</f>
        <v>53.78</v>
      </c>
      <c r="S27" s="162">
        <v>151.5</v>
      </c>
      <c r="T27" s="164">
        <v>5.6000000000000001E-2</v>
      </c>
      <c r="AA27" s="12" t="s">
        <v>191</v>
      </c>
      <c r="AB27" s="12" t="s">
        <v>85</v>
      </c>
      <c r="AC27" s="160">
        <v>0.61458333333333337</v>
      </c>
      <c r="AD27" s="159">
        <v>18.899999999999999</v>
      </c>
      <c r="AE27" s="162">
        <f>AD27*9/5+32</f>
        <v>66.02</v>
      </c>
      <c r="AF27" s="162">
        <v>185</v>
      </c>
      <c r="AG27" s="156">
        <v>0.111</v>
      </c>
      <c r="AN27" s="12" t="s">
        <v>191</v>
      </c>
      <c r="AO27" s="12" t="s">
        <v>92</v>
      </c>
      <c r="AP27" s="166">
        <v>0.65277777777777779</v>
      </c>
      <c r="AQ27" s="157">
        <v>16.600000000000001</v>
      </c>
      <c r="AR27" s="158">
        <f>AQ27*9/5+32</f>
        <v>61.88</v>
      </c>
      <c r="AS27" s="157">
        <v>193.5</v>
      </c>
      <c r="AT27" s="156">
        <v>0.13500000000000001</v>
      </c>
      <c r="AU27" s="34"/>
    </row>
    <row r="28" spans="1:51" x14ac:dyDescent="0.25">
      <c r="A28" s="12" t="s">
        <v>190</v>
      </c>
      <c r="B28" s="12" t="s">
        <v>73</v>
      </c>
      <c r="C28" s="160">
        <v>0.57291666666666663</v>
      </c>
      <c r="D28" s="159">
        <v>19.3</v>
      </c>
      <c r="E28" s="158">
        <f>D28*9/5+32</f>
        <v>66.740000000000009</v>
      </c>
      <c r="F28" s="162">
        <v>224.7</v>
      </c>
      <c r="G28" s="156">
        <v>0.115</v>
      </c>
      <c r="N28" s="12" t="s">
        <v>190</v>
      </c>
      <c r="O28" s="12" t="s">
        <v>79</v>
      </c>
      <c r="P28" s="166">
        <v>0.47916666666666669</v>
      </c>
      <c r="Q28" s="157">
        <v>18.399999999999999</v>
      </c>
      <c r="R28" s="158">
        <f>Q28*9/5+32</f>
        <v>65.12</v>
      </c>
      <c r="S28" s="157">
        <v>172.5</v>
      </c>
      <c r="T28" s="165">
        <v>8.1000000000000003E-2</v>
      </c>
      <c r="AA28" s="12" t="s">
        <v>190</v>
      </c>
      <c r="AB28" s="12" t="s">
        <v>85</v>
      </c>
      <c r="AC28" s="160">
        <v>0.61805555555555558</v>
      </c>
      <c r="AD28" s="159">
        <v>26.3</v>
      </c>
      <c r="AE28" s="162">
        <f>AD28*9/5+32</f>
        <v>79.34</v>
      </c>
      <c r="AF28" s="161">
        <v>816.4</v>
      </c>
      <c r="AG28" s="156">
        <v>0.161</v>
      </c>
      <c r="AN28" s="12" t="s">
        <v>190</v>
      </c>
      <c r="AO28" s="12" t="s">
        <v>92</v>
      </c>
      <c r="AP28" s="166">
        <v>0.65625</v>
      </c>
      <c r="AQ28" s="157">
        <v>21.7</v>
      </c>
      <c r="AR28" s="158">
        <f>AQ28*9/5+32</f>
        <v>71.06</v>
      </c>
      <c r="AS28" s="157">
        <v>155.30000000000001</v>
      </c>
      <c r="AT28" s="165">
        <v>0.13</v>
      </c>
      <c r="AU28" s="34"/>
    </row>
    <row r="29" spans="1:51" x14ac:dyDescent="0.25">
      <c r="E29" s="177"/>
      <c r="R29" s="177"/>
      <c r="AE29" s="177"/>
      <c r="AR29" s="177"/>
    </row>
    <row r="30" spans="1:51" x14ac:dyDescent="0.25">
      <c r="A30" s="175" t="s">
        <v>213</v>
      </c>
      <c r="B30" s="175" t="s">
        <v>71</v>
      </c>
      <c r="C30" s="175" t="s">
        <v>99</v>
      </c>
      <c r="D30" s="175" t="s">
        <v>100</v>
      </c>
      <c r="E30" s="176" t="s">
        <v>212</v>
      </c>
      <c r="F30" s="175" t="s">
        <v>101</v>
      </c>
      <c r="G30" s="175" t="s">
        <v>102</v>
      </c>
      <c r="I30" s="175" t="s">
        <v>74</v>
      </c>
      <c r="J30" s="175" t="s">
        <v>100</v>
      </c>
      <c r="K30" s="175" t="s">
        <v>101</v>
      </c>
      <c r="L30" s="175" t="s">
        <v>102</v>
      </c>
      <c r="N30" s="175" t="s">
        <v>213</v>
      </c>
      <c r="O30" s="175" t="s">
        <v>71</v>
      </c>
      <c r="P30" s="175" t="s">
        <v>99</v>
      </c>
      <c r="Q30" s="175" t="s">
        <v>100</v>
      </c>
      <c r="R30" s="176" t="s">
        <v>212</v>
      </c>
      <c r="S30" s="175" t="s">
        <v>101</v>
      </c>
      <c r="T30" s="175" t="s">
        <v>102</v>
      </c>
      <c r="V30" s="175" t="s">
        <v>80</v>
      </c>
      <c r="W30" s="175" t="s">
        <v>100</v>
      </c>
      <c r="X30" s="175" t="s">
        <v>101</v>
      </c>
      <c r="Y30" s="175" t="s">
        <v>102</v>
      </c>
      <c r="AA30" s="175" t="s">
        <v>213</v>
      </c>
      <c r="AB30" s="175" t="s">
        <v>71</v>
      </c>
      <c r="AC30" s="175" t="s">
        <v>99</v>
      </c>
      <c r="AD30" s="175" t="s">
        <v>100</v>
      </c>
      <c r="AE30" s="176" t="s">
        <v>212</v>
      </c>
      <c r="AF30" s="175" t="s">
        <v>101</v>
      </c>
      <c r="AG30" s="175" t="s">
        <v>102</v>
      </c>
      <c r="AI30" s="175" t="s">
        <v>86</v>
      </c>
      <c r="AJ30" s="175" t="s">
        <v>100</v>
      </c>
      <c r="AK30" s="175" t="s">
        <v>101</v>
      </c>
      <c r="AL30" s="175" t="s">
        <v>102</v>
      </c>
      <c r="AN30" s="175" t="s">
        <v>213</v>
      </c>
      <c r="AO30" s="175" t="s">
        <v>71</v>
      </c>
      <c r="AP30" s="175" t="s">
        <v>99</v>
      </c>
      <c r="AQ30" s="175" t="s">
        <v>100</v>
      </c>
      <c r="AR30" s="176" t="s">
        <v>212</v>
      </c>
      <c r="AS30" s="175" t="s">
        <v>101</v>
      </c>
      <c r="AT30" s="175" t="s">
        <v>102</v>
      </c>
      <c r="AU30" s="16"/>
      <c r="AV30" s="175" t="s">
        <v>93</v>
      </c>
      <c r="AW30" s="175" t="s">
        <v>100</v>
      </c>
      <c r="AX30" s="175" t="s">
        <v>101</v>
      </c>
      <c r="AY30" s="175" t="s">
        <v>102</v>
      </c>
    </row>
    <row r="31" spans="1:51" x14ac:dyDescent="0.25">
      <c r="A31" s="12" t="s">
        <v>211</v>
      </c>
      <c r="B31" s="12" t="s">
        <v>74</v>
      </c>
      <c r="C31" s="21" t="s">
        <v>89</v>
      </c>
      <c r="D31" s="22" t="s">
        <v>89</v>
      </c>
      <c r="E31" s="22" t="s">
        <v>89</v>
      </c>
      <c r="F31" s="20" t="s">
        <v>89</v>
      </c>
      <c r="G31" s="20" t="s">
        <v>89</v>
      </c>
      <c r="H31" s="38"/>
      <c r="I31" s="169" t="s">
        <v>210</v>
      </c>
      <c r="J31" s="168">
        <f>AVERAGE(D31:D42)</f>
        <v>9.7200000000000006</v>
      </c>
      <c r="K31" s="168">
        <f>AVERAGE(F31:F42)</f>
        <v>7.82</v>
      </c>
      <c r="L31" s="172">
        <f>AVERAGE(G31:G42)</f>
        <v>4.1499999999999995E-2</v>
      </c>
      <c r="N31" s="12" t="s">
        <v>211</v>
      </c>
      <c r="O31" s="12" t="s">
        <v>80</v>
      </c>
      <c r="P31" s="93">
        <v>0.46875</v>
      </c>
      <c r="Q31" s="168">
        <v>18.100000000000001</v>
      </c>
      <c r="R31" s="158">
        <f>Q31*9/5+32</f>
        <v>64.58</v>
      </c>
      <c r="S31" s="170">
        <v>248.9</v>
      </c>
      <c r="T31" s="167">
        <v>0.10199999999999999</v>
      </c>
      <c r="U31" s="38"/>
      <c r="V31" s="169" t="s">
        <v>210</v>
      </c>
      <c r="W31" s="168">
        <f>AVERAGE(Q31:Q42)</f>
        <v>17.040000000000003</v>
      </c>
      <c r="X31" s="168">
        <f>AVERAGE(S31:S42)</f>
        <v>625.62</v>
      </c>
      <c r="Y31" s="12">
        <f>AVERAGE(T31:T42)</f>
        <v>9.219999999999999E-2</v>
      </c>
      <c r="AA31" s="12" t="s">
        <v>211</v>
      </c>
      <c r="AB31" s="12" t="s">
        <v>86</v>
      </c>
      <c r="AC31" s="93">
        <v>0.37847222222222221</v>
      </c>
      <c r="AD31" s="168">
        <v>19.100000000000001</v>
      </c>
      <c r="AE31" s="158">
        <f>AD31*9/5+32</f>
        <v>66.38</v>
      </c>
      <c r="AF31" s="170">
        <v>90.8</v>
      </c>
      <c r="AG31" s="174">
        <v>0.10299999999999999</v>
      </c>
      <c r="AH31" s="38"/>
      <c r="AI31" s="169" t="s">
        <v>210</v>
      </c>
      <c r="AJ31" s="168">
        <f>AVERAGE(AD31:AD42)</f>
        <v>12.833333333333334</v>
      </c>
      <c r="AK31" s="168">
        <f>AVERAGE(AF31:AF42)</f>
        <v>272.42727272727274</v>
      </c>
      <c r="AL31" s="172">
        <f>AVERAGE(AG31:AG42)</f>
        <v>9.6999999999999989E-2</v>
      </c>
      <c r="AN31" s="12" t="s">
        <v>211</v>
      </c>
      <c r="AO31" s="12" t="s">
        <v>93</v>
      </c>
      <c r="AP31" s="93">
        <v>0.63194444444444442</v>
      </c>
      <c r="AQ31" s="168">
        <v>22.4</v>
      </c>
      <c r="AR31" s="158">
        <f>AQ31*9/5+32</f>
        <v>72.319999999999993</v>
      </c>
      <c r="AS31" s="170">
        <v>275.5</v>
      </c>
      <c r="AT31" s="167">
        <v>0.152</v>
      </c>
      <c r="AU31" s="38"/>
      <c r="AV31" s="169" t="s">
        <v>210</v>
      </c>
      <c r="AW31" s="168">
        <f>AVERAGE(AQ31:AQ42)</f>
        <v>14.766666666666666</v>
      </c>
      <c r="AX31" s="168">
        <f>AVERAGE(AS31:AS42)</f>
        <v>409.72499999999997</v>
      </c>
      <c r="AY31" s="172">
        <f>AVERAGE(AT31:AT42)</f>
        <v>0.15966666666666665</v>
      </c>
    </row>
    <row r="32" spans="1:51" x14ac:dyDescent="0.25">
      <c r="A32" s="12" t="s">
        <v>209</v>
      </c>
      <c r="B32" s="12" t="s">
        <v>74</v>
      </c>
      <c r="C32" s="21" t="s">
        <v>89</v>
      </c>
      <c r="D32" s="22" t="s">
        <v>89</v>
      </c>
      <c r="E32" s="22" t="s">
        <v>89</v>
      </c>
      <c r="F32" s="20" t="s">
        <v>89</v>
      </c>
      <c r="G32" s="20" t="s">
        <v>89</v>
      </c>
      <c r="I32" s="169" t="s">
        <v>208</v>
      </c>
      <c r="J32" s="168">
        <f>MAX(D31:D42)</f>
        <v>16.399999999999999</v>
      </c>
      <c r="K32" s="168">
        <f>MAX(F31:F42)</f>
        <v>14.6</v>
      </c>
      <c r="L32" s="12">
        <f>MAX(G31:G42)</f>
        <v>4.3999999999999997E-2</v>
      </c>
      <c r="N32" s="12" t="s">
        <v>209</v>
      </c>
      <c r="O32" s="12" t="s">
        <v>80</v>
      </c>
      <c r="P32" s="160">
        <v>0.46527777777777779</v>
      </c>
      <c r="Q32" s="163">
        <v>20.5</v>
      </c>
      <c r="R32" s="158">
        <f>Q32*9/5+32</f>
        <v>68.900000000000006</v>
      </c>
      <c r="S32" s="157">
        <v>161.6</v>
      </c>
      <c r="T32" s="156">
        <v>8.6999999999999994E-2</v>
      </c>
      <c r="V32" s="169" t="s">
        <v>208</v>
      </c>
      <c r="W32" s="168">
        <f>MAX(Q31:Q42)</f>
        <v>20.5</v>
      </c>
      <c r="X32" s="168">
        <f>MAX(S31:S42)</f>
        <v>980.4</v>
      </c>
      <c r="Y32" s="12">
        <f>MAX(T31:T42)</f>
        <v>0.11</v>
      </c>
      <c r="AA32" s="12" t="s">
        <v>209</v>
      </c>
      <c r="AB32" s="12" t="s">
        <v>86</v>
      </c>
      <c r="AC32" s="93">
        <v>0.38541666666666669</v>
      </c>
      <c r="AD32" s="168">
        <v>20.8</v>
      </c>
      <c r="AE32" s="158">
        <f>AD32*9/5+32</f>
        <v>69.44</v>
      </c>
      <c r="AF32" s="170">
        <v>143.9</v>
      </c>
      <c r="AG32" s="165">
        <v>0.11</v>
      </c>
      <c r="AI32" s="169" t="s">
        <v>208</v>
      </c>
      <c r="AJ32" s="168">
        <f>MAX(AD31:AD42)</f>
        <v>20.8</v>
      </c>
      <c r="AK32" s="168">
        <f>MAX(AF31:AF42)</f>
        <v>770.1</v>
      </c>
      <c r="AL32" s="12">
        <f>MAX(AG31:AG42)</f>
        <v>0.11799999999999999</v>
      </c>
      <c r="AN32" s="12" t="s">
        <v>209</v>
      </c>
      <c r="AO32" s="12" t="s">
        <v>93</v>
      </c>
      <c r="AP32" s="93">
        <v>0.62847222222222221</v>
      </c>
      <c r="AQ32" s="168">
        <v>23.3</v>
      </c>
      <c r="AR32" s="158">
        <f>AQ32*9/5+32</f>
        <v>73.94</v>
      </c>
      <c r="AS32" s="171">
        <v>435.2</v>
      </c>
      <c r="AT32" s="165">
        <v>0.14499999999999999</v>
      </c>
      <c r="AU32" s="38"/>
      <c r="AV32" s="169" t="s">
        <v>208</v>
      </c>
      <c r="AW32" s="168">
        <f>MAX(AQ31:AQ42)</f>
        <v>23.3</v>
      </c>
      <c r="AX32" s="168">
        <f>MAX(AS31:AS42)</f>
        <v>980.4</v>
      </c>
      <c r="AY32" s="12">
        <f>MAX(AT31:AT42)</f>
        <v>0.19900000000000001</v>
      </c>
    </row>
    <row r="33" spans="1:51" x14ac:dyDescent="0.25">
      <c r="A33" s="12" t="s">
        <v>206</v>
      </c>
      <c r="B33" s="12" t="s">
        <v>74</v>
      </c>
      <c r="C33" s="21" t="s">
        <v>89</v>
      </c>
      <c r="D33" s="22" t="s">
        <v>89</v>
      </c>
      <c r="E33" s="22" t="s">
        <v>89</v>
      </c>
      <c r="F33" s="20" t="s">
        <v>89</v>
      </c>
      <c r="G33" s="20" t="s">
        <v>89</v>
      </c>
      <c r="I33" s="169" t="s">
        <v>205</v>
      </c>
      <c r="J33" s="168">
        <f>MIN(D31:D42)</f>
        <v>4.8</v>
      </c>
      <c r="K33" s="168">
        <f>MIN(F31:F42)</f>
        <v>1</v>
      </c>
      <c r="L33" s="12">
        <f>MIN(G31:G42)</f>
        <v>3.9E-2</v>
      </c>
      <c r="N33" s="12" t="s">
        <v>206</v>
      </c>
      <c r="O33" s="12" t="s">
        <v>80</v>
      </c>
      <c r="P33" s="166">
        <v>0.46527777777777779</v>
      </c>
      <c r="Q33" s="162">
        <v>16.8</v>
      </c>
      <c r="R33" s="162">
        <f>Q33*9/5+32</f>
        <v>62.24</v>
      </c>
      <c r="S33" s="156">
        <v>920.8</v>
      </c>
      <c r="T33" s="165">
        <v>0.11</v>
      </c>
      <c r="V33" s="169" t="s">
        <v>205</v>
      </c>
      <c r="W33" s="168">
        <f>MIN(Q31:Q42)</f>
        <v>12.2</v>
      </c>
      <c r="X33" s="168">
        <f>MIN(S31:S42)</f>
        <v>161.6</v>
      </c>
      <c r="Y33" s="12">
        <f>MIN(T31:T42)</f>
        <v>6.7000000000000004E-2</v>
      </c>
      <c r="AA33" s="12" t="s">
        <v>206</v>
      </c>
      <c r="AB33" s="12" t="s">
        <v>86</v>
      </c>
      <c r="AC33" s="93">
        <v>0.38541666666666669</v>
      </c>
      <c r="AD33" s="12">
        <v>16.3</v>
      </c>
      <c r="AE33" s="158">
        <f>AD33*9/5+32</f>
        <v>61.34</v>
      </c>
      <c r="AF33" s="170">
        <v>104.3</v>
      </c>
      <c r="AG33" s="164">
        <v>7.4999999999999997E-2</v>
      </c>
      <c r="AI33" s="169" t="s">
        <v>205</v>
      </c>
      <c r="AJ33" s="168">
        <f>MIN(AD31:AD42)</f>
        <v>5.9</v>
      </c>
      <c r="AK33" s="168">
        <f>MIN(AF31:AF42)</f>
        <v>90.8</v>
      </c>
      <c r="AL33" s="12">
        <f>MIN(AG31:AG42)</f>
        <v>7.4999999999999997E-2</v>
      </c>
      <c r="AN33" s="12" t="s">
        <v>206</v>
      </c>
      <c r="AO33" s="12" t="s">
        <v>93</v>
      </c>
      <c r="AP33" s="93">
        <v>0.63194444444444442</v>
      </c>
      <c r="AQ33" s="12">
        <v>16.5</v>
      </c>
      <c r="AR33" s="158">
        <f>AQ33*9/5+32</f>
        <v>61.7</v>
      </c>
      <c r="AS33" s="171">
        <v>980.4</v>
      </c>
      <c r="AT33" s="156">
        <v>0.14899999999999999</v>
      </c>
      <c r="AU33" s="38"/>
      <c r="AV33" s="169" t="s">
        <v>205</v>
      </c>
      <c r="AW33" s="168">
        <f>MIN(AQ31:AQ42)</f>
        <v>5.9</v>
      </c>
      <c r="AX33" s="168">
        <f>MIN(AS31:AS42)</f>
        <v>101.4</v>
      </c>
      <c r="AY33" s="12">
        <f>MIN(AT31:AT42)</f>
        <v>0.13</v>
      </c>
    </row>
    <row r="34" spans="1:51" x14ac:dyDescent="0.25">
      <c r="A34" s="12" t="s">
        <v>204</v>
      </c>
      <c r="B34" s="12" t="s">
        <v>74</v>
      </c>
      <c r="C34" s="21" t="s">
        <v>89</v>
      </c>
      <c r="D34" s="22" t="s">
        <v>89</v>
      </c>
      <c r="E34" s="22" t="s">
        <v>89</v>
      </c>
      <c r="F34" s="20" t="s">
        <v>89</v>
      </c>
      <c r="G34" s="20" t="s">
        <v>89</v>
      </c>
      <c r="I34" s="169" t="s">
        <v>203</v>
      </c>
      <c r="J34" s="168">
        <f>MEDIAN(D31:D42)</f>
        <v>8.6</v>
      </c>
      <c r="K34" s="168">
        <f>MEDIAN(F31:F42)</f>
        <v>10.7</v>
      </c>
      <c r="L34" s="172">
        <f>MEDIAN(G31:G42)</f>
        <v>4.1499999999999995E-2</v>
      </c>
      <c r="N34" s="12" t="s">
        <v>204</v>
      </c>
      <c r="O34" s="12" t="s">
        <v>80</v>
      </c>
      <c r="P34" s="21" t="s">
        <v>89</v>
      </c>
      <c r="Q34" s="22" t="s">
        <v>89</v>
      </c>
      <c r="R34" s="22" t="s">
        <v>89</v>
      </c>
      <c r="S34" s="20" t="s">
        <v>89</v>
      </c>
      <c r="T34" s="20" t="s">
        <v>89</v>
      </c>
      <c r="V34" s="169" t="s">
        <v>203</v>
      </c>
      <c r="W34" s="168">
        <f>MEDIAN(Q31:Q42)</f>
        <v>17.600000000000001</v>
      </c>
      <c r="X34" s="168">
        <f>MEDIAN(S31:S42)</f>
        <v>816.4</v>
      </c>
      <c r="Y34" s="12">
        <f>MEDIAN(T31:T42)</f>
        <v>9.5000000000000001E-2</v>
      </c>
      <c r="AA34" s="12" t="s">
        <v>204</v>
      </c>
      <c r="AB34" s="12" t="s">
        <v>86</v>
      </c>
      <c r="AC34" s="93">
        <v>0.38541666666666669</v>
      </c>
      <c r="AD34" s="168">
        <v>12</v>
      </c>
      <c r="AE34" s="158">
        <f>AD34*9/5+32</f>
        <v>53.6</v>
      </c>
      <c r="AF34" s="170">
        <v>248.1</v>
      </c>
      <c r="AG34" s="157">
        <v>7.8E-2</v>
      </c>
      <c r="AI34" s="169" t="s">
        <v>203</v>
      </c>
      <c r="AJ34" s="168">
        <f>MEDIAN(AD31:AD42)</f>
        <v>12.05</v>
      </c>
      <c r="AK34" s="168">
        <f>MEDIAN(AF31:AF42)</f>
        <v>214.2</v>
      </c>
      <c r="AL34" s="12">
        <f>MEDIAN(AG31:AG42)</f>
        <v>0.10050000000000001</v>
      </c>
      <c r="AN34" s="12" t="s">
        <v>204</v>
      </c>
      <c r="AO34" s="12" t="s">
        <v>93</v>
      </c>
      <c r="AP34" s="160">
        <v>0.63888888888888884</v>
      </c>
      <c r="AQ34" s="159">
        <v>16</v>
      </c>
      <c r="AR34" s="158">
        <f>AQ34*9/5+32</f>
        <v>60.8</v>
      </c>
      <c r="AS34" s="156">
        <v>517.20000000000005</v>
      </c>
      <c r="AT34" s="156">
        <v>0.183</v>
      </c>
      <c r="AU34" s="46"/>
      <c r="AV34" s="169" t="s">
        <v>203</v>
      </c>
      <c r="AW34" s="168">
        <f>MEDIAN(AQ31:AQ42)</f>
        <v>14.65</v>
      </c>
      <c r="AX34" s="168">
        <f>MEDIAN(AS31:AS42)</f>
        <v>273.89999999999998</v>
      </c>
      <c r="AY34" s="172">
        <f>MEDIAN(AT31:AT42)</f>
        <v>0.15049999999999999</v>
      </c>
    </row>
    <row r="35" spans="1:51" x14ac:dyDescent="0.25">
      <c r="A35" s="12" t="s">
        <v>201</v>
      </c>
      <c r="B35" s="12" t="s">
        <v>74</v>
      </c>
      <c r="C35" s="21" t="s">
        <v>89</v>
      </c>
      <c r="D35" s="22" t="s">
        <v>89</v>
      </c>
      <c r="E35" s="22" t="s">
        <v>89</v>
      </c>
      <c r="F35" s="20" t="s">
        <v>89</v>
      </c>
      <c r="G35" s="20" t="s">
        <v>89</v>
      </c>
      <c r="H35" s="16" t="s">
        <v>214</v>
      </c>
      <c r="I35" s="169" t="s">
        <v>200</v>
      </c>
      <c r="J35" s="168">
        <f>J32-J33</f>
        <v>11.599999999999998</v>
      </c>
      <c r="K35" s="168">
        <f>K32-K33</f>
        <v>13.6</v>
      </c>
      <c r="L35" s="168">
        <f>L32-L33</f>
        <v>4.9999999999999975E-3</v>
      </c>
      <c r="N35" s="12" t="s">
        <v>201</v>
      </c>
      <c r="O35" s="12" t="s">
        <v>80</v>
      </c>
      <c r="P35" s="21" t="s">
        <v>89</v>
      </c>
      <c r="Q35" s="22" t="s">
        <v>89</v>
      </c>
      <c r="R35" s="22" t="s">
        <v>89</v>
      </c>
      <c r="S35" s="20" t="s">
        <v>89</v>
      </c>
      <c r="T35" s="20" t="s">
        <v>89</v>
      </c>
      <c r="V35" s="169" t="s">
        <v>200</v>
      </c>
      <c r="W35" s="168">
        <f>W32-W33</f>
        <v>8.3000000000000007</v>
      </c>
      <c r="X35" s="168">
        <f>X32-X33</f>
        <v>818.8</v>
      </c>
      <c r="Y35" s="12">
        <f>Y32-Y33</f>
        <v>4.2999999999999997E-2</v>
      </c>
      <c r="AA35" s="12" t="s">
        <v>201</v>
      </c>
      <c r="AB35" s="12" t="s">
        <v>86</v>
      </c>
      <c r="AC35" s="160">
        <v>0.38541666666666669</v>
      </c>
      <c r="AD35" s="159">
        <v>8.8000000000000007</v>
      </c>
      <c r="AE35" s="158">
        <f>AD35*9/5+32</f>
        <v>47.84</v>
      </c>
      <c r="AF35" s="162">
        <v>185</v>
      </c>
      <c r="AG35" s="51" t="s">
        <v>89</v>
      </c>
      <c r="AI35" s="169" t="s">
        <v>200</v>
      </c>
      <c r="AJ35" s="168">
        <f>AJ32-AJ33</f>
        <v>14.9</v>
      </c>
      <c r="AK35" s="168">
        <f>AK32-AK33</f>
        <v>679.30000000000007</v>
      </c>
      <c r="AL35" s="12">
        <f>AL32-AL33</f>
        <v>4.2999999999999997E-2</v>
      </c>
      <c r="AN35" s="12" t="s">
        <v>201</v>
      </c>
      <c r="AO35" s="12" t="s">
        <v>93</v>
      </c>
      <c r="AP35" s="160">
        <v>0.58333333333333337</v>
      </c>
      <c r="AQ35" s="159">
        <v>8.8000000000000007</v>
      </c>
      <c r="AR35" s="158">
        <f>AQ35*9/5+32</f>
        <v>47.84</v>
      </c>
      <c r="AS35" s="157">
        <v>129.6</v>
      </c>
      <c r="AT35" s="51" t="s">
        <v>89</v>
      </c>
      <c r="AU35" s="16"/>
      <c r="AV35" s="169" t="s">
        <v>200</v>
      </c>
      <c r="AW35" s="168">
        <f>AW32-AW33</f>
        <v>17.399999999999999</v>
      </c>
      <c r="AX35" s="168">
        <f>AX32-AX33</f>
        <v>879</v>
      </c>
      <c r="AY35" s="12">
        <f>AY32-AY33</f>
        <v>6.9000000000000006E-2</v>
      </c>
    </row>
    <row r="36" spans="1:51" x14ac:dyDescent="0.25">
      <c r="A36" s="12" t="s">
        <v>199</v>
      </c>
      <c r="B36" s="12" t="s">
        <v>74</v>
      </c>
      <c r="C36" s="21" t="s">
        <v>89</v>
      </c>
      <c r="D36" s="22" t="s">
        <v>89</v>
      </c>
      <c r="E36" s="22" t="s">
        <v>89</v>
      </c>
      <c r="F36" s="20" t="s">
        <v>89</v>
      </c>
      <c r="G36" s="20" t="s">
        <v>89</v>
      </c>
      <c r="N36" s="12" t="s">
        <v>199</v>
      </c>
      <c r="O36" s="12" t="s">
        <v>80</v>
      </c>
      <c r="P36" s="21" t="s">
        <v>89</v>
      </c>
      <c r="Q36" s="22" t="s">
        <v>89</v>
      </c>
      <c r="R36" s="22" t="s">
        <v>89</v>
      </c>
      <c r="S36" s="20" t="s">
        <v>89</v>
      </c>
      <c r="T36" s="20" t="s">
        <v>89</v>
      </c>
      <c r="AA36" s="12" t="s">
        <v>199</v>
      </c>
      <c r="AB36" s="12" t="s">
        <v>86</v>
      </c>
      <c r="AC36" s="160">
        <v>0.3888888888888889</v>
      </c>
      <c r="AD36" s="159">
        <v>9.5</v>
      </c>
      <c r="AE36" s="158">
        <f>AD36*9/5+32</f>
        <v>49.1</v>
      </c>
      <c r="AF36" s="162">
        <v>325.5</v>
      </c>
      <c r="AG36" s="51" t="s">
        <v>89</v>
      </c>
      <c r="AN36" s="12" t="s">
        <v>199</v>
      </c>
      <c r="AO36" s="12" t="s">
        <v>93</v>
      </c>
      <c r="AP36" s="160">
        <v>0.63888888888888884</v>
      </c>
      <c r="AQ36" s="159">
        <v>9</v>
      </c>
      <c r="AR36" s="158">
        <f>AQ36*9/5+32</f>
        <v>48.2</v>
      </c>
      <c r="AS36" s="156">
        <v>866.4</v>
      </c>
      <c r="AT36" s="51" t="s">
        <v>89</v>
      </c>
      <c r="AU36" s="16"/>
    </row>
    <row r="37" spans="1:51" x14ac:dyDescent="0.25">
      <c r="A37" s="12" t="s">
        <v>197</v>
      </c>
      <c r="B37" s="12" t="s">
        <v>74</v>
      </c>
      <c r="C37" s="21" t="s">
        <v>89</v>
      </c>
      <c r="D37" s="22" t="s">
        <v>89</v>
      </c>
      <c r="E37" s="22" t="s">
        <v>89</v>
      </c>
      <c r="F37" s="20" t="s">
        <v>89</v>
      </c>
      <c r="G37" s="20" t="s">
        <v>89</v>
      </c>
      <c r="N37" s="12" t="s">
        <v>197</v>
      </c>
      <c r="O37" s="12" t="s">
        <v>80</v>
      </c>
      <c r="P37" s="21" t="s">
        <v>89</v>
      </c>
      <c r="Q37" s="22" t="s">
        <v>89</v>
      </c>
      <c r="R37" s="22" t="s">
        <v>89</v>
      </c>
      <c r="S37" s="20" t="s">
        <v>89</v>
      </c>
      <c r="T37" s="20" t="s">
        <v>89</v>
      </c>
      <c r="AA37" s="12" t="s">
        <v>197</v>
      </c>
      <c r="AB37" s="12" t="s">
        <v>86</v>
      </c>
      <c r="AC37" s="160">
        <v>0.3888888888888889</v>
      </c>
      <c r="AD37" s="159">
        <v>5.9</v>
      </c>
      <c r="AE37" s="158">
        <f>AD37*9/5+32</f>
        <v>42.620000000000005</v>
      </c>
      <c r="AF37" s="157">
        <v>214.2</v>
      </c>
      <c r="AG37" s="51" t="s">
        <v>89</v>
      </c>
      <c r="AN37" s="12" t="s">
        <v>197</v>
      </c>
      <c r="AO37" s="12" t="s">
        <v>93</v>
      </c>
      <c r="AP37" s="160">
        <v>0.625</v>
      </c>
      <c r="AQ37" s="159">
        <v>5.9</v>
      </c>
      <c r="AR37" s="158">
        <f>AQ37*9/5+32</f>
        <v>42.620000000000005</v>
      </c>
      <c r="AS37" s="157">
        <v>155.30000000000001</v>
      </c>
      <c r="AT37" s="51" t="s">
        <v>89</v>
      </c>
      <c r="AU37" s="16"/>
    </row>
    <row r="38" spans="1:51" x14ac:dyDescent="0.25">
      <c r="A38" s="12" t="s">
        <v>195</v>
      </c>
      <c r="B38" s="12" t="s">
        <v>74</v>
      </c>
      <c r="C38" s="160">
        <v>0.52430555555555558</v>
      </c>
      <c r="D38" s="159">
        <v>4.8</v>
      </c>
      <c r="E38" s="158">
        <f>D38*9/5+32</f>
        <v>40.64</v>
      </c>
      <c r="F38" s="162">
        <v>10.8</v>
      </c>
      <c r="G38" s="51" t="s">
        <v>89</v>
      </c>
      <c r="N38" s="12" t="s">
        <v>195</v>
      </c>
      <c r="O38" s="12" t="s">
        <v>80</v>
      </c>
      <c r="P38" s="21" t="s">
        <v>89</v>
      </c>
      <c r="Q38" s="22" t="s">
        <v>89</v>
      </c>
      <c r="R38" s="22" t="s">
        <v>89</v>
      </c>
      <c r="S38" s="20" t="s">
        <v>89</v>
      </c>
      <c r="T38" s="20" t="s">
        <v>89</v>
      </c>
      <c r="AA38" s="12" t="s">
        <v>195</v>
      </c>
      <c r="AB38" s="12" t="s">
        <v>86</v>
      </c>
      <c r="AC38" s="160">
        <v>0.38541666666666669</v>
      </c>
      <c r="AD38" s="163">
        <v>8.9</v>
      </c>
      <c r="AE38" s="158">
        <f>AD38*9/5+32</f>
        <v>48.02</v>
      </c>
      <c r="AF38" s="157">
        <v>218.7</v>
      </c>
      <c r="AG38" s="51" t="s">
        <v>89</v>
      </c>
      <c r="AN38" s="12" t="s">
        <v>195</v>
      </c>
      <c r="AO38" s="12" t="s">
        <v>93</v>
      </c>
      <c r="AP38" s="160">
        <v>0.60763888888888884</v>
      </c>
      <c r="AQ38" s="159">
        <v>10.9</v>
      </c>
      <c r="AR38" s="158">
        <f>AQ38*9/5+32</f>
        <v>51.620000000000005</v>
      </c>
      <c r="AS38" s="162">
        <v>228.2</v>
      </c>
      <c r="AT38" s="51" t="s">
        <v>89</v>
      </c>
      <c r="AU38" s="16"/>
    </row>
    <row r="39" spans="1:51" x14ac:dyDescent="0.25">
      <c r="A39" s="12" t="s">
        <v>193</v>
      </c>
      <c r="B39" s="12" t="s">
        <v>74</v>
      </c>
      <c r="C39" s="160">
        <v>0.52777777777777779</v>
      </c>
      <c r="D39" s="159">
        <v>7.2</v>
      </c>
      <c r="E39" s="158">
        <f>D39*9/5+32</f>
        <v>44.96</v>
      </c>
      <c r="F39" s="162">
        <v>2</v>
      </c>
      <c r="G39" s="51" t="s">
        <v>89</v>
      </c>
      <c r="N39" s="12" t="s">
        <v>193</v>
      </c>
      <c r="O39" s="12" t="s">
        <v>80</v>
      </c>
      <c r="P39" s="21" t="s">
        <v>89</v>
      </c>
      <c r="Q39" s="22" t="s">
        <v>89</v>
      </c>
      <c r="R39" s="22" t="s">
        <v>89</v>
      </c>
      <c r="S39" s="20" t="s">
        <v>89</v>
      </c>
      <c r="T39" s="20" t="s">
        <v>89</v>
      </c>
      <c r="AA39" s="12" t="s">
        <v>193</v>
      </c>
      <c r="AB39" s="12" t="s">
        <v>86</v>
      </c>
      <c r="AC39" s="160">
        <v>0.3923611111111111</v>
      </c>
      <c r="AD39" s="159">
        <v>9.6</v>
      </c>
      <c r="AE39" s="158">
        <f>AD39*9/5+32</f>
        <v>49.28</v>
      </c>
      <c r="AF39" s="156">
        <v>770.1</v>
      </c>
      <c r="AG39" s="51" t="s">
        <v>89</v>
      </c>
      <c r="AN39" s="12" t="s">
        <v>193</v>
      </c>
      <c r="AO39" s="12" t="s">
        <v>93</v>
      </c>
      <c r="AP39" s="160">
        <v>0.625</v>
      </c>
      <c r="AQ39" s="163">
        <v>13.3</v>
      </c>
      <c r="AR39" s="158">
        <f>AQ39*9/5+32</f>
        <v>55.94</v>
      </c>
      <c r="AS39" s="157">
        <v>101.4</v>
      </c>
      <c r="AT39" s="51" t="s">
        <v>89</v>
      </c>
      <c r="AU39" s="16"/>
    </row>
    <row r="40" spans="1:51" x14ac:dyDescent="0.25">
      <c r="A40" s="12" t="s">
        <v>192</v>
      </c>
      <c r="B40" s="12" t="s">
        <v>74</v>
      </c>
      <c r="C40" s="160">
        <v>0.52083333333333337</v>
      </c>
      <c r="D40" s="159">
        <v>8.6</v>
      </c>
      <c r="E40" s="158">
        <f>D40*9/5+32</f>
        <v>47.48</v>
      </c>
      <c r="F40" s="159">
        <v>1</v>
      </c>
      <c r="G40" s="51" t="s">
        <v>89</v>
      </c>
      <c r="N40" s="12" t="s">
        <v>192</v>
      </c>
      <c r="O40" s="12" t="s">
        <v>80</v>
      </c>
      <c r="P40" s="21" t="s">
        <v>89</v>
      </c>
      <c r="Q40" s="22" t="s">
        <v>89</v>
      </c>
      <c r="R40" s="22" t="s">
        <v>89</v>
      </c>
      <c r="S40" s="20" t="s">
        <v>89</v>
      </c>
      <c r="T40" s="20" t="s">
        <v>89</v>
      </c>
      <c r="AA40" s="12" t="s">
        <v>192</v>
      </c>
      <c r="AB40" s="12" t="s">
        <v>86</v>
      </c>
      <c r="AC40" s="160">
        <v>0.3888888888888889</v>
      </c>
      <c r="AD40" s="159">
        <v>12.1</v>
      </c>
      <c r="AE40" s="158">
        <f>AD40*9/5+32</f>
        <v>53.78</v>
      </c>
      <c r="AF40" s="51" t="s">
        <v>89</v>
      </c>
      <c r="AG40" s="51" t="s">
        <v>89</v>
      </c>
      <c r="AN40" s="12" t="s">
        <v>192</v>
      </c>
      <c r="AO40" s="12" t="s">
        <v>93</v>
      </c>
      <c r="AP40" s="166">
        <v>0.62847222222222221</v>
      </c>
      <c r="AQ40" s="157">
        <v>12.7</v>
      </c>
      <c r="AR40" s="158">
        <f>AQ40*9/5+32</f>
        <v>54.86</v>
      </c>
      <c r="AS40" s="157">
        <v>228.2</v>
      </c>
      <c r="AT40" s="51" t="s">
        <v>89</v>
      </c>
      <c r="AU40" s="16"/>
    </row>
    <row r="41" spans="1:51" x14ac:dyDescent="0.25">
      <c r="A41" s="12" t="s">
        <v>191</v>
      </c>
      <c r="B41" s="12" t="s">
        <v>74</v>
      </c>
      <c r="C41" s="166">
        <v>0.54166666666666663</v>
      </c>
      <c r="D41" s="162">
        <v>11.6</v>
      </c>
      <c r="E41" s="158">
        <f>D41*9/5+32</f>
        <v>52.879999999999995</v>
      </c>
      <c r="F41" s="162">
        <v>10.7</v>
      </c>
      <c r="G41" s="157">
        <v>3.9E-2</v>
      </c>
      <c r="N41" s="12" t="s">
        <v>191</v>
      </c>
      <c r="O41" s="12" t="s">
        <v>80</v>
      </c>
      <c r="P41" s="166">
        <v>0.46875</v>
      </c>
      <c r="Q41" s="157">
        <v>12.2</v>
      </c>
      <c r="R41" s="158">
        <f>Q41*9/5+32</f>
        <v>53.96</v>
      </c>
      <c r="S41" s="156">
        <v>816.4</v>
      </c>
      <c r="T41" s="157">
        <v>6.7000000000000004E-2</v>
      </c>
      <c r="AA41" s="12" t="s">
        <v>191</v>
      </c>
      <c r="AB41" s="12" t="s">
        <v>86</v>
      </c>
      <c r="AC41" s="160">
        <v>0.38541666666666669</v>
      </c>
      <c r="AD41" s="159">
        <v>13</v>
      </c>
      <c r="AE41" s="158">
        <f>AD41*9/5+32</f>
        <v>55.4</v>
      </c>
      <c r="AF41" s="156">
        <v>517.20000000000005</v>
      </c>
      <c r="AG41" s="156">
        <v>9.8000000000000004E-2</v>
      </c>
      <c r="AN41" s="12" t="s">
        <v>191</v>
      </c>
      <c r="AO41" s="12" t="s">
        <v>93</v>
      </c>
      <c r="AP41" s="160">
        <v>0.64583333333333337</v>
      </c>
      <c r="AQ41" s="159">
        <v>16.2</v>
      </c>
      <c r="AR41" s="158">
        <f>AQ41*9/5+32</f>
        <v>61.16</v>
      </c>
      <c r="AS41" s="161">
        <v>727</v>
      </c>
      <c r="AT41" s="165">
        <v>0.13</v>
      </c>
      <c r="AU41" s="34"/>
    </row>
    <row r="42" spans="1:51" x14ac:dyDescent="0.25">
      <c r="A42" s="12" t="s">
        <v>190</v>
      </c>
      <c r="B42" s="12" t="s">
        <v>74</v>
      </c>
      <c r="C42" s="160">
        <v>0.54166666666666663</v>
      </c>
      <c r="D42" s="159">
        <v>16.399999999999999</v>
      </c>
      <c r="E42" s="158">
        <f>D42*9/5+32</f>
        <v>61.519999999999996</v>
      </c>
      <c r="F42" s="162">
        <v>14.6</v>
      </c>
      <c r="G42" s="157">
        <v>4.3999999999999997E-2</v>
      </c>
      <c r="N42" s="12" t="s">
        <v>190</v>
      </c>
      <c r="O42" s="12" t="s">
        <v>80</v>
      </c>
      <c r="P42" s="160">
        <v>0.46527777777777779</v>
      </c>
      <c r="Q42" s="159">
        <v>17.600000000000001</v>
      </c>
      <c r="R42" s="158">
        <f>Q42*9/5+32</f>
        <v>63.68</v>
      </c>
      <c r="S42" s="156">
        <v>980.4</v>
      </c>
      <c r="T42" s="156">
        <v>9.5000000000000001E-2</v>
      </c>
      <c r="AA42" s="12" t="s">
        <v>190</v>
      </c>
      <c r="AB42" s="12" t="s">
        <v>86</v>
      </c>
      <c r="AC42" s="160">
        <v>0.38194444444444442</v>
      </c>
      <c r="AD42" s="159">
        <v>18</v>
      </c>
      <c r="AE42" s="158">
        <f>AD42*9/5+32</f>
        <v>64.400000000000006</v>
      </c>
      <c r="AF42" s="162">
        <v>178.9</v>
      </c>
      <c r="AG42" s="156">
        <v>0.11799999999999999</v>
      </c>
      <c r="AN42" s="12" t="s">
        <v>190</v>
      </c>
      <c r="AO42" s="12" t="s">
        <v>93</v>
      </c>
      <c r="AP42" s="160">
        <v>0.64583333333333337</v>
      </c>
      <c r="AQ42" s="159">
        <v>22.2</v>
      </c>
      <c r="AR42" s="158">
        <f>AQ42*9/5+32</f>
        <v>71.959999999999994</v>
      </c>
      <c r="AS42" s="157">
        <v>272.3</v>
      </c>
      <c r="AT42" s="156">
        <v>0.19900000000000001</v>
      </c>
      <c r="AU42" s="34"/>
    </row>
    <row r="43" spans="1:51" x14ac:dyDescent="0.25">
      <c r="E43" s="177"/>
      <c r="R43" s="177"/>
      <c r="AE43" s="177"/>
      <c r="AR43" s="177"/>
    </row>
    <row r="44" spans="1:51" x14ac:dyDescent="0.25">
      <c r="A44" s="175" t="s">
        <v>213</v>
      </c>
      <c r="B44" s="175" t="s">
        <v>71</v>
      </c>
      <c r="C44" s="175" t="s">
        <v>99</v>
      </c>
      <c r="D44" s="175" t="s">
        <v>100</v>
      </c>
      <c r="E44" s="176" t="s">
        <v>212</v>
      </c>
      <c r="F44" s="175" t="s">
        <v>101</v>
      </c>
      <c r="G44" s="175" t="s">
        <v>102</v>
      </c>
      <c r="I44" s="175" t="s">
        <v>75</v>
      </c>
      <c r="J44" s="175" t="s">
        <v>100</v>
      </c>
      <c r="K44" s="175" t="s">
        <v>101</v>
      </c>
      <c r="L44" s="175" t="s">
        <v>102</v>
      </c>
      <c r="N44" s="175" t="s">
        <v>213</v>
      </c>
      <c r="O44" s="175" t="s">
        <v>71</v>
      </c>
      <c r="P44" s="175" t="s">
        <v>99</v>
      </c>
      <c r="Q44" s="175" t="s">
        <v>100</v>
      </c>
      <c r="R44" s="176" t="s">
        <v>212</v>
      </c>
      <c r="S44" s="175" t="s">
        <v>101</v>
      </c>
      <c r="T44" s="175" t="s">
        <v>102</v>
      </c>
      <c r="V44" s="175" t="s">
        <v>81</v>
      </c>
      <c r="W44" s="175" t="s">
        <v>100</v>
      </c>
      <c r="X44" s="175" t="s">
        <v>101</v>
      </c>
      <c r="Y44" s="175" t="s">
        <v>102</v>
      </c>
      <c r="AA44" s="175" t="s">
        <v>213</v>
      </c>
      <c r="AB44" s="175" t="s">
        <v>71</v>
      </c>
      <c r="AC44" s="175" t="s">
        <v>99</v>
      </c>
      <c r="AD44" s="175" t="s">
        <v>100</v>
      </c>
      <c r="AE44" s="176" t="s">
        <v>212</v>
      </c>
      <c r="AF44" s="175" t="s">
        <v>101</v>
      </c>
      <c r="AG44" s="175" t="s">
        <v>102</v>
      </c>
      <c r="AI44" s="175" t="s">
        <v>87</v>
      </c>
      <c r="AJ44" s="175" t="s">
        <v>100</v>
      </c>
      <c r="AK44" s="175" t="s">
        <v>101</v>
      </c>
      <c r="AL44" s="175" t="s">
        <v>102</v>
      </c>
      <c r="AN44" s="175" t="s">
        <v>213</v>
      </c>
      <c r="AO44" s="175" t="s">
        <v>71</v>
      </c>
      <c r="AP44" s="175" t="s">
        <v>99</v>
      </c>
      <c r="AQ44" s="175" t="s">
        <v>100</v>
      </c>
      <c r="AR44" s="176" t="s">
        <v>212</v>
      </c>
      <c r="AS44" s="175" t="s">
        <v>101</v>
      </c>
      <c r="AT44" s="175" t="s">
        <v>102</v>
      </c>
      <c r="AU44" s="16"/>
      <c r="AV44" s="175" t="s">
        <v>94</v>
      </c>
      <c r="AW44" s="175" t="s">
        <v>100</v>
      </c>
      <c r="AX44" s="175" t="s">
        <v>101</v>
      </c>
      <c r="AY44" s="175" t="s">
        <v>102</v>
      </c>
    </row>
    <row r="45" spans="1:51" x14ac:dyDescent="0.25">
      <c r="A45" s="12" t="s">
        <v>211</v>
      </c>
      <c r="B45" s="12" t="s">
        <v>75</v>
      </c>
      <c r="C45" s="166">
        <v>0.51736111111111116</v>
      </c>
      <c r="D45" s="162">
        <v>19.2</v>
      </c>
      <c r="E45" s="162">
        <f>D45*9/5+32</f>
        <v>66.56</v>
      </c>
      <c r="F45" s="156">
        <v>461.1</v>
      </c>
      <c r="G45" s="156">
        <v>0.11700000000000001</v>
      </c>
      <c r="H45" s="38"/>
      <c r="I45" s="169" t="s">
        <v>210</v>
      </c>
      <c r="J45" s="168">
        <f>AVERAGE(D45:D56)</f>
        <v>11.281818181818183</v>
      </c>
      <c r="K45" s="168">
        <f>AVERAGE(F45:F56)</f>
        <v>237.8909090909091</v>
      </c>
      <c r="L45" s="12">
        <f>AVERAGE(G45:G56)</f>
        <v>0.14340000000000003</v>
      </c>
      <c r="N45" s="12" t="s">
        <v>211</v>
      </c>
      <c r="O45" s="12" t="s">
        <v>81</v>
      </c>
      <c r="P45" s="93">
        <v>0.4513888888888889</v>
      </c>
      <c r="Q45" s="168">
        <v>18.3</v>
      </c>
      <c r="R45" s="158">
        <f>Q45*9/5+32</f>
        <v>64.94</v>
      </c>
      <c r="S45" s="167">
        <v>1732.9</v>
      </c>
      <c r="T45" s="174">
        <v>0.107</v>
      </c>
      <c r="U45" s="38"/>
      <c r="V45" s="169" t="s">
        <v>210</v>
      </c>
      <c r="W45" s="168">
        <f>AVERAGE(Q45:Q56)</f>
        <v>12.072727272727274</v>
      </c>
      <c r="X45" s="168">
        <f>AVERAGE(S45:S56)</f>
        <v>491.55833333333322</v>
      </c>
      <c r="Y45" s="172">
        <f>AVERAGE(T45:T56)</f>
        <v>0.12850000000000003</v>
      </c>
      <c r="AA45" s="12" t="s">
        <v>211</v>
      </c>
      <c r="AB45" s="12" t="s">
        <v>87</v>
      </c>
      <c r="AC45" s="93">
        <v>0.38194444444444442</v>
      </c>
      <c r="AD45" s="168">
        <v>20.100000000000001</v>
      </c>
      <c r="AE45" s="158">
        <f>AD45*9/5+32</f>
        <v>68.180000000000007</v>
      </c>
      <c r="AF45" s="158">
        <v>139.6</v>
      </c>
      <c r="AG45" s="20" t="s">
        <v>89</v>
      </c>
      <c r="AI45" s="169" t="s">
        <v>210</v>
      </c>
      <c r="AJ45" s="168">
        <f>AVERAGE(AD45:AD56)</f>
        <v>12.936363636363637</v>
      </c>
      <c r="AK45" s="168">
        <f>AVERAGE(AF45:AF56)</f>
        <v>668.79999999999984</v>
      </c>
      <c r="AL45" s="12" t="e">
        <f>AVERAGE(AG45:AG56)</f>
        <v>#DIV/0!</v>
      </c>
      <c r="AN45" s="12" t="s">
        <v>211</v>
      </c>
      <c r="AO45" s="12" t="s">
        <v>94</v>
      </c>
      <c r="AP45" s="93">
        <v>0.65277777777777779</v>
      </c>
      <c r="AQ45" s="12">
        <v>25.1</v>
      </c>
      <c r="AR45" s="158">
        <f>AQ45*9/5+32</f>
        <v>77.180000000000007</v>
      </c>
      <c r="AS45" s="158">
        <v>137.6</v>
      </c>
      <c r="AT45" s="167">
        <v>0.14899999999999999</v>
      </c>
      <c r="AU45" s="38"/>
      <c r="AV45" s="169" t="s">
        <v>210</v>
      </c>
      <c r="AW45" s="168">
        <f>AVERAGE(AQ45:AQ56)</f>
        <v>15.366666666666667</v>
      </c>
      <c r="AX45" s="168">
        <f>AVERAGE(AS45:AS56)</f>
        <v>256.8</v>
      </c>
      <c r="AY45" s="172">
        <f>AVERAGE(AT45:AT56)</f>
        <v>0.14199999999999999</v>
      </c>
    </row>
    <row r="46" spans="1:51" x14ac:dyDescent="0.25">
      <c r="A46" s="12" t="s">
        <v>209</v>
      </c>
      <c r="B46" s="12" t="s">
        <v>75</v>
      </c>
      <c r="C46" s="21" t="s">
        <v>89</v>
      </c>
      <c r="D46" s="22" t="s">
        <v>89</v>
      </c>
      <c r="E46" s="22" t="s">
        <v>89</v>
      </c>
      <c r="F46" s="20" t="s">
        <v>89</v>
      </c>
      <c r="G46" s="20" t="s">
        <v>89</v>
      </c>
      <c r="I46" s="169" t="s">
        <v>208</v>
      </c>
      <c r="J46" s="168">
        <f>MAX(D45:D56)</f>
        <v>19.2</v>
      </c>
      <c r="K46" s="168">
        <f>MAX(F45:F56)</f>
        <v>1203.3</v>
      </c>
      <c r="L46" s="12">
        <f>MAX(G45:G56)</f>
        <v>0.31</v>
      </c>
      <c r="N46" s="12" t="s">
        <v>209</v>
      </c>
      <c r="O46" s="12" t="s">
        <v>81</v>
      </c>
      <c r="P46" s="93">
        <v>0.4513888888888889</v>
      </c>
      <c r="Q46" s="168">
        <v>20.399999999999999</v>
      </c>
      <c r="R46" s="158">
        <f>Q46*9/5+32</f>
        <v>68.72</v>
      </c>
      <c r="S46" s="167">
        <v>410.6</v>
      </c>
      <c r="T46" s="165">
        <v>0.10100000000000001</v>
      </c>
      <c r="V46" s="169" t="s">
        <v>208</v>
      </c>
      <c r="W46" s="168">
        <f>MAX(Q45:Q56)</f>
        <v>20.399999999999999</v>
      </c>
      <c r="X46" s="168">
        <f>MAX(S45:S56)</f>
        <v>1732.9</v>
      </c>
      <c r="Y46" s="12">
        <f>MAX(T45:T56)</f>
        <v>0.34</v>
      </c>
      <c r="AA46" s="12" t="s">
        <v>209</v>
      </c>
      <c r="AB46" s="12" t="s">
        <v>87</v>
      </c>
      <c r="AC46" s="93">
        <v>0.3923611111111111</v>
      </c>
      <c r="AD46" s="12">
        <v>21.3</v>
      </c>
      <c r="AE46" s="158">
        <f>AD46*9/5+32</f>
        <v>70.34</v>
      </c>
      <c r="AF46" s="179">
        <v>2419.1999999999998</v>
      </c>
      <c r="AG46" s="20" t="s">
        <v>89</v>
      </c>
      <c r="AI46" s="169" t="s">
        <v>208</v>
      </c>
      <c r="AJ46" s="168">
        <f>MAX(AD45:AD56)</f>
        <v>21.3</v>
      </c>
      <c r="AK46" s="168">
        <f>MAX(AF45:AF56)</f>
        <v>2419.1999999999998</v>
      </c>
      <c r="AL46" s="12">
        <f>MAX(AG45:AG56)</f>
        <v>0</v>
      </c>
      <c r="AN46" s="12" t="s">
        <v>209</v>
      </c>
      <c r="AO46" s="12" t="s">
        <v>94</v>
      </c>
      <c r="AP46" s="93">
        <v>0.64583333333333337</v>
      </c>
      <c r="AQ46" s="12">
        <v>24.9</v>
      </c>
      <c r="AR46" s="158">
        <f>AQ46*9/5+32</f>
        <v>76.819999999999993</v>
      </c>
      <c r="AS46" s="158">
        <v>260.2</v>
      </c>
      <c r="AT46" s="156">
        <v>0.14799999999999999</v>
      </c>
      <c r="AU46" s="38"/>
      <c r="AV46" s="169" t="s">
        <v>208</v>
      </c>
      <c r="AW46" s="168">
        <f>MAX(AQ45:AQ56)</f>
        <v>25.1</v>
      </c>
      <c r="AX46" s="168">
        <f>MAX(AS45:AS56)</f>
        <v>920.8</v>
      </c>
      <c r="AY46" s="12">
        <f>MAX(AT45:AT56)</f>
        <v>0.184</v>
      </c>
    </row>
    <row r="47" spans="1:51" x14ac:dyDescent="0.25">
      <c r="A47" s="12" t="s">
        <v>206</v>
      </c>
      <c r="B47" s="12" t="s">
        <v>75</v>
      </c>
      <c r="C47" s="93">
        <v>0.52083333333333337</v>
      </c>
      <c r="D47" s="168">
        <v>15.3</v>
      </c>
      <c r="E47" s="162">
        <f>D47*9/5+32</f>
        <v>59.540000000000006</v>
      </c>
      <c r="F47" s="167">
        <v>1203.3</v>
      </c>
      <c r="G47" s="156">
        <v>0.127</v>
      </c>
      <c r="I47" s="169" t="s">
        <v>205</v>
      </c>
      <c r="J47" s="168">
        <f>MIN(D45:D56)</f>
        <v>4.4000000000000004</v>
      </c>
      <c r="K47" s="168">
        <f>MIN(F45:F56)</f>
        <v>15.8</v>
      </c>
      <c r="L47" s="12">
        <f>MIN(G45:G56)</f>
        <v>7.0000000000000007E-2</v>
      </c>
      <c r="N47" s="12" t="s">
        <v>206</v>
      </c>
      <c r="O47" s="12" t="s">
        <v>81</v>
      </c>
      <c r="P47" s="93">
        <v>0.44791666666666669</v>
      </c>
      <c r="Q47" s="168">
        <v>16.5</v>
      </c>
      <c r="R47" s="158">
        <f>Q47*9/5+32</f>
        <v>61.7</v>
      </c>
      <c r="S47" s="171">
        <v>980.4</v>
      </c>
      <c r="T47" s="165">
        <v>9.8000000000000004E-2</v>
      </c>
      <c r="V47" s="169" t="s">
        <v>205</v>
      </c>
      <c r="W47" s="168">
        <f>MIN(Q45:Q56)</f>
        <v>3.7</v>
      </c>
      <c r="X47" s="168">
        <f>MIN(S45:S56)</f>
        <v>71.2</v>
      </c>
      <c r="Y47" s="12">
        <f>MIN(T45:T56)</f>
        <v>5.8000000000000003E-2</v>
      </c>
      <c r="AA47" s="12" t="s">
        <v>206</v>
      </c>
      <c r="AB47" s="12" t="s">
        <v>87</v>
      </c>
      <c r="AC47" s="93">
        <v>0.3923611111111111</v>
      </c>
      <c r="AD47" s="12">
        <v>16.5</v>
      </c>
      <c r="AE47" s="158">
        <f>AD47*9/5+32</f>
        <v>61.7</v>
      </c>
      <c r="AF47" s="158">
        <v>307.60000000000002</v>
      </c>
      <c r="AG47" s="20" t="s">
        <v>89</v>
      </c>
      <c r="AI47" s="169" t="s">
        <v>205</v>
      </c>
      <c r="AJ47" s="168">
        <f>MIN(AD45:AD56)</f>
        <v>4.7</v>
      </c>
      <c r="AK47" s="168">
        <f>MIN(AF45:AF56)</f>
        <v>59.1</v>
      </c>
      <c r="AL47" s="12">
        <f>MIN(AG45:AG56)</f>
        <v>0</v>
      </c>
      <c r="AN47" s="12" t="s">
        <v>206</v>
      </c>
      <c r="AO47" s="12" t="s">
        <v>94</v>
      </c>
      <c r="AP47" s="93">
        <v>0.64583333333333337</v>
      </c>
      <c r="AQ47" s="168">
        <v>16.5</v>
      </c>
      <c r="AR47" s="158">
        <f>AQ47*9/5+32</f>
        <v>61.7</v>
      </c>
      <c r="AS47" s="171">
        <v>920.8</v>
      </c>
      <c r="AT47" s="156">
        <v>0.152</v>
      </c>
      <c r="AU47" s="38"/>
      <c r="AV47" s="169" t="s">
        <v>205</v>
      </c>
      <c r="AW47" s="168">
        <f>MIN(AQ45:AQ56)</f>
        <v>5.7</v>
      </c>
      <c r="AX47" s="168">
        <f>MIN(AS45:AS56)</f>
        <v>77.099999999999994</v>
      </c>
      <c r="AY47" s="12">
        <f>MIN(AT45:AT56)</f>
        <v>8.4000000000000005E-2</v>
      </c>
    </row>
    <row r="48" spans="1:51" x14ac:dyDescent="0.25">
      <c r="A48" s="12" t="s">
        <v>204</v>
      </c>
      <c r="B48" s="12" t="s">
        <v>75</v>
      </c>
      <c r="C48" s="93">
        <v>0.52777777777777779</v>
      </c>
      <c r="D48" s="168">
        <v>15</v>
      </c>
      <c r="E48" s="162">
        <f>D48*9/5+32</f>
        <v>59</v>
      </c>
      <c r="F48" s="170">
        <v>88.2</v>
      </c>
      <c r="G48" s="164">
        <v>7.0000000000000007E-2</v>
      </c>
      <c r="I48" s="169" t="s">
        <v>203</v>
      </c>
      <c r="J48" s="168">
        <f>MEDIAN(D45:D56)</f>
        <v>10.199999999999999</v>
      </c>
      <c r="K48" s="168">
        <f>MEDIAN(F45:F56)</f>
        <v>74.900000000000006</v>
      </c>
      <c r="L48" s="12">
        <f>MEDIAN(G45:G56)</f>
        <v>0.11700000000000001</v>
      </c>
      <c r="N48" s="12" t="s">
        <v>204</v>
      </c>
      <c r="O48" s="12" t="s">
        <v>81</v>
      </c>
      <c r="P48" s="93">
        <v>0.46527777777777779</v>
      </c>
      <c r="Q48" s="51" t="s">
        <v>89</v>
      </c>
      <c r="R48" s="22" t="s">
        <v>89</v>
      </c>
      <c r="S48" s="158">
        <v>88</v>
      </c>
      <c r="T48" s="157">
        <v>5.8000000000000003E-2</v>
      </c>
      <c r="V48" s="169" t="s">
        <v>203</v>
      </c>
      <c r="W48" s="168">
        <f>MEDIAN(Q45:Q56)</f>
        <v>11.6</v>
      </c>
      <c r="X48" s="168">
        <f>MEDIAN(S45:S56)</f>
        <v>279.89999999999998</v>
      </c>
      <c r="Y48" s="172">
        <f>MEDIAN(T45:T56)</f>
        <v>9.9500000000000005E-2</v>
      </c>
      <c r="AA48" s="12" t="s">
        <v>204</v>
      </c>
      <c r="AB48" s="12" t="s">
        <v>87</v>
      </c>
      <c r="AC48" s="93">
        <v>0.3923611111111111</v>
      </c>
      <c r="AD48" s="51" t="s">
        <v>89</v>
      </c>
      <c r="AE48" s="22" t="s">
        <v>89</v>
      </c>
      <c r="AF48" s="170">
        <v>72.7</v>
      </c>
      <c r="AG48" s="20" t="s">
        <v>89</v>
      </c>
      <c r="AI48" s="169" t="s">
        <v>203</v>
      </c>
      <c r="AJ48" s="168">
        <f>MEDIAN(AD45:AD56)</f>
        <v>12.2</v>
      </c>
      <c r="AK48" s="168">
        <f>MEDIAN(AF45:AF56)</f>
        <v>186.8</v>
      </c>
      <c r="AL48" s="12" t="e">
        <f>MEDIAN(AG45:AG56)</f>
        <v>#NUM!</v>
      </c>
      <c r="AN48" s="12" t="s">
        <v>204</v>
      </c>
      <c r="AO48" s="12" t="s">
        <v>94</v>
      </c>
      <c r="AP48" s="93">
        <v>0.65972222222222221</v>
      </c>
      <c r="AQ48" s="168">
        <v>16</v>
      </c>
      <c r="AR48" s="158">
        <f>AQ48*9/5+32</f>
        <v>60.8</v>
      </c>
      <c r="AS48" s="158">
        <v>117.8</v>
      </c>
      <c r="AT48" s="156">
        <v>8.4000000000000005E-2</v>
      </c>
      <c r="AU48" s="34"/>
      <c r="AV48" s="169" t="s">
        <v>203</v>
      </c>
      <c r="AW48" s="168">
        <f>MEDIAN(AQ45:AQ56)</f>
        <v>14.65</v>
      </c>
      <c r="AX48" s="168">
        <f>MEDIAN(AS45:AS56)</f>
        <v>204.25</v>
      </c>
      <c r="AY48" s="172">
        <f>MEDIAN(AT45:AT56)</f>
        <v>0.14849999999999999</v>
      </c>
    </row>
    <row r="49" spans="1:51" x14ac:dyDescent="0.25">
      <c r="A49" s="12" t="s">
        <v>201</v>
      </c>
      <c r="B49" s="12" t="s">
        <v>75</v>
      </c>
      <c r="C49" s="160">
        <v>0.46875</v>
      </c>
      <c r="D49" s="159">
        <v>7.1</v>
      </c>
      <c r="E49" s="162">
        <f>D49*9/5+32</f>
        <v>44.78</v>
      </c>
      <c r="F49" s="157">
        <v>50.4</v>
      </c>
      <c r="G49" s="51" t="s">
        <v>89</v>
      </c>
      <c r="I49" s="169" t="s">
        <v>200</v>
      </c>
      <c r="J49" s="168">
        <f>J46-J47</f>
        <v>14.799999999999999</v>
      </c>
      <c r="K49" s="168">
        <f>K46-K47</f>
        <v>1187.5</v>
      </c>
      <c r="L49" s="12">
        <f>L46-L47</f>
        <v>0.24</v>
      </c>
      <c r="N49" s="12" t="s">
        <v>201</v>
      </c>
      <c r="O49" s="12" t="s">
        <v>81</v>
      </c>
      <c r="P49" s="160">
        <v>0.43402777777777779</v>
      </c>
      <c r="Q49" s="159">
        <v>7.1</v>
      </c>
      <c r="R49" s="158">
        <f>Q49*9/5+32</f>
        <v>44.78</v>
      </c>
      <c r="S49" s="157">
        <v>71.2</v>
      </c>
      <c r="T49" s="51" t="s">
        <v>89</v>
      </c>
      <c r="V49" s="169" t="s">
        <v>200</v>
      </c>
      <c r="W49" s="168">
        <f>W46-W47</f>
        <v>16.7</v>
      </c>
      <c r="X49" s="168">
        <f>X46-X47</f>
        <v>1661.7</v>
      </c>
      <c r="Y49" s="12">
        <f>Y46-Y47</f>
        <v>0.28200000000000003</v>
      </c>
      <c r="AA49" s="12" t="s">
        <v>201</v>
      </c>
      <c r="AB49" s="12" t="s">
        <v>87</v>
      </c>
      <c r="AC49" s="160">
        <v>0.3888888888888889</v>
      </c>
      <c r="AD49" s="159">
        <v>7.4</v>
      </c>
      <c r="AE49" s="158">
        <f>AD49*9/5+32</f>
        <v>45.32</v>
      </c>
      <c r="AF49" s="157">
        <v>261.3</v>
      </c>
      <c r="AG49" s="51" t="s">
        <v>89</v>
      </c>
      <c r="AI49" s="169" t="s">
        <v>200</v>
      </c>
      <c r="AJ49" s="168">
        <f>AJ46-AJ47</f>
        <v>16.600000000000001</v>
      </c>
      <c r="AK49" s="168">
        <f>AK46-AK47</f>
        <v>2360.1</v>
      </c>
      <c r="AL49" s="12">
        <f>AL46-AL47</f>
        <v>0</v>
      </c>
      <c r="AN49" s="12" t="s">
        <v>201</v>
      </c>
      <c r="AO49" s="12" t="s">
        <v>94</v>
      </c>
      <c r="AP49" s="160">
        <v>0.60069444444444442</v>
      </c>
      <c r="AQ49" s="163">
        <v>8.6999999999999993</v>
      </c>
      <c r="AR49" s="158">
        <f>AQ49*9/5+32</f>
        <v>47.66</v>
      </c>
      <c r="AS49" s="162">
        <v>135.4</v>
      </c>
      <c r="AT49" s="51" t="s">
        <v>89</v>
      </c>
      <c r="AU49" s="16"/>
      <c r="AV49" s="169" t="s">
        <v>200</v>
      </c>
      <c r="AW49" s="168">
        <f>AW46-AW47</f>
        <v>19.400000000000002</v>
      </c>
      <c r="AX49" s="168">
        <f>AX46-AX47</f>
        <v>843.69999999999993</v>
      </c>
      <c r="AY49" s="12">
        <f>AY46-AY47</f>
        <v>9.9999999999999992E-2</v>
      </c>
    </row>
    <row r="50" spans="1:51" x14ac:dyDescent="0.25">
      <c r="A50" s="12" t="s">
        <v>199</v>
      </c>
      <c r="B50" s="12" t="s">
        <v>75</v>
      </c>
      <c r="C50" s="160">
        <v>0.5</v>
      </c>
      <c r="D50" s="159">
        <v>6.4</v>
      </c>
      <c r="E50" s="162">
        <f>D50*9/5+32</f>
        <v>43.519999999999996</v>
      </c>
      <c r="F50" s="162">
        <v>325.5</v>
      </c>
      <c r="G50" s="51" t="s">
        <v>89</v>
      </c>
      <c r="N50" s="12" t="s">
        <v>199</v>
      </c>
      <c r="O50" s="12" t="s">
        <v>81</v>
      </c>
      <c r="P50" s="160">
        <v>0.45833333333333331</v>
      </c>
      <c r="Q50" s="159">
        <v>7.1</v>
      </c>
      <c r="R50" s="158">
        <f>Q50*9/5+32</f>
        <v>44.78</v>
      </c>
      <c r="S50" s="157">
        <v>172.5</v>
      </c>
      <c r="T50" s="51" t="s">
        <v>89</v>
      </c>
      <c r="AA50" s="12" t="s">
        <v>199</v>
      </c>
      <c r="AB50" s="12" t="s">
        <v>87</v>
      </c>
      <c r="AC50" s="160">
        <v>0.3923611111111111</v>
      </c>
      <c r="AD50" s="163">
        <v>8.6</v>
      </c>
      <c r="AE50" s="158">
        <f>AD50*9/5+32</f>
        <v>47.48</v>
      </c>
      <c r="AF50" s="162">
        <v>201.4</v>
      </c>
      <c r="AG50" s="51" t="s">
        <v>89</v>
      </c>
      <c r="AN50" s="12" t="s">
        <v>199</v>
      </c>
      <c r="AO50" s="12" t="s">
        <v>94</v>
      </c>
      <c r="AP50" s="160">
        <v>0.64583333333333337</v>
      </c>
      <c r="AQ50" s="159">
        <v>8.3000000000000007</v>
      </c>
      <c r="AR50" s="158">
        <f>AQ50*9/5+32</f>
        <v>46.94</v>
      </c>
      <c r="AS50" s="157">
        <v>290.89999999999998</v>
      </c>
      <c r="AT50" s="51" t="s">
        <v>89</v>
      </c>
      <c r="AU50" s="16"/>
    </row>
    <row r="51" spans="1:51" x14ac:dyDescent="0.25">
      <c r="A51" s="12" t="s">
        <v>197</v>
      </c>
      <c r="B51" s="12" t="s">
        <v>75</v>
      </c>
      <c r="C51" s="160">
        <v>0.51388888888888884</v>
      </c>
      <c r="D51" s="159">
        <v>4.4000000000000004</v>
      </c>
      <c r="E51" s="162">
        <f>D51*9/5+32</f>
        <v>39.92</v>
      </c>
      <c r="F51" s="162">
        <v>15.8</v>
      </c>
      <c r="G51" s="51" t="s">
        <v>89</v>
      </c>
      <c r="N51" s="12" t="s">
        <v>197</v>
      </c>
      <c r="O51" s="12" t="s">
        <v>81</v>
      </c>
      <c r="P51" s="160">
        <v>0.46180555555555558</v>
      </c>
      <c r="Q51" s="163">
        <v>3.7</v>
      </c>
      <c r="R51" s="158">
        <f>Q51*9/5+32</f>
        <v>38.660000000000004</v>
      </c>
      <c r="S51" s="157">
        <v>387.3</v>
      </c>
      <c r="T51" s="51" t="s">
        <v>89</v>
      </c>
      <c r="AA51" s="12" t="s">
        <v>197</v>
      </c>
      <c r="AB51" s="12" t="s">
        <v>87</v>
      </c>
      <c r="AC51" s="160">
        <v>0.39583333333333331</v>
      </c>
      <c r="AD51" s="163">
        <v>4.7</v>
      </c>
      <c r="AE51" s="158">
        <f>AD51*9/5+32</f>
        <v>40.46</v>
      </c>
      <c r="AF51" s="157">
        <v>172.2</v>
      </c>
      <c r="AG51" s="51" t="s">
        <v>89</v>
      </c>
      <c r="AN51" s="12" t="s">
        <v>197</v>
      </c>
      <c r="AO51" s="12" t="s">
        <v>94</v>
      </c>
      <c r="AP51" s="160">
        <v>0.63888888888888884</v>
      </c>
      <c r="AQ51" s="163">
        <v>5.7</v>
      </c>
      <c r="AR51" s="158">
        <f>AQ51*9/5+32</f>
        <v>42.260000000000005</v>
      </c>
      <c r="AS51" s="162">
        <v>148.30000000000001</v>
      </c>
      <c r="AT51" s="51" t="s">
        <v>89</v>
      </c>
      <c r="AU51" s="16"/>
    </row>
    <row r="52" spans="1:51" x14ac:dyDescent="0.25">
      <c r="A52" s="12" t="s">
        <v>195</v>
      </c>
      <c r="B52" s="12" t="s">
        <v>75</v>
      </c>
      <c r="C52" s="160">
        <v>0.50694444444444442</v>
      </c>
      <c r="D52" s="159">
        <v>7</v>
      </c>
      <c r="E52" s="162">
        <f>D52*9/5+32</f>
        <v>44.6</v>
      </c>
      <c r="F52" s="157">
        <v>36.4</v>
      </c>
      <c r="G52" s="51" t="s">
        <v>89</v>
      </c>
      <c r="N52" s="12" t="s">
        <v>195</v>
      </c>
      <c r="O52" s="12" t="s">
        <v>81</v>
      </c>
      <c r="P52" s="160">
        <v>0.44791666666666669</v>
      </c>
      <c r="Q52" s="159">
        <v>7.1</v>
      </c>
      <c r="R52" s="158">
        <f>Q52*9/5+32</f>
        <v>44.78</v>
      </c>
      <c r="S52" s="161">
        <v>461.1</v>
      </c>
      <c r="T52" s="51" t="s">
        <v>89</v>
      </c>
      <c r="AA52" s="12" t="s">
        <v>195</v>
      </c>
      <c r="AB52" s="12" t="s">
        <v>87</v>
      </c>
      <c r="AC52" s="160">
        <v>0.3923611111111111</v>
      </c>
      <c r="AD52" s="159">
        <v>8.5</v>
      </c>
      <c r="AE52" s="158">
        <f>AD52*9/5+32</f>
        <v>47.3</v>
      </c>
      <c r="AF52" s="162">
        <v>105</v>
      </c>
      <c r="AG52" s="51" t="s">
        <v>89</v>
      </c>
      <c r="AN52" s="12" t="s">
        <v>195</v>
      </c>
      <c r="AO52" s="12" t="s">
        <v>94</v>
      </c>
      <c r="AP52" s="160">
        <v>0.625</v>
      </c>
      <c r="AQ52" s="159">
        <v>10.1</v>
      </c>
      <c r="AR52" s="158">
        <f>AQ52*9/5+32</f>
        <v>50.18</v>
      </c>
      <c r="AS52" s="162">
        <v>307.60000000000002</v>
      </c>
      <c r="AT52" s="51" t="s">
        <v>89</v>
      </c>
      <c r="AU52" s="16"/>
    </row>
    <row r="53" spans="1:51" x14ac:dyDescent="0.25">
      <c r="A53" s="12" t="s">
        <v>193</v>
      </c>
      <c r="B53" s="12" t="s">
        <v>75</v>
      </c>
      <c r="C53" s="160">
        <v>0.50694444444444442</v>
      </c>
      <c r="D53" s="163">
        <v>8.6999999999999993</v>
      </c>
      <c r="E53" s="162">
        <f>D53*9/5+32</f>
        <v>47.66</v>
      </c>
      <c r="F53" s="162">
        <v>58.1</v>
      </c>
      <c r="G53" s="51" t="s">
        <v>89</v>
      </c>
      <c r="N53" s="12" t="s">
        <v>193</v>
      </c>
      <c r="O53" s="12" t="s">
        <v>81</v>
      </c>
      <c r="P53" s="160">
        <v>0.46180555555555558</v>
      </c>
      <c r="Q53" s="159">
        <v>9</v>
      </c>
      <c r="R53" s="158">
        <f>Q53*9/5+32</f>
        <v>48.2</v>
      </c>
      <c r="S53" s="157">
        <v>172.5</v>
      </c>
      <c r="T53" s="51" t="s">
        <v>89</v>
      </c>
      <c r="AA53" s="12" t="s">
        <v>193</v>
      </c>
      <c r="AB53" s="12" t="s">
        <v>87</v>
      </c>
      <c r="AC53" s="160">
        <v>0.39930555555555558</v>
      </c>
      <c r="AD53" s="159">
        <v>9.1999999999999993</v>
      </c>
      <c r="AE53" s="158">
        <f>AD53*9/5+32</f>
        <v>48.56</v>
      </c>
      <c r="AF53" s="157">
        <v>59.1</v>
      </c>
      <c r="AG53" s="51" t="s">
        <v>89</v>
      </c>
      <c r="AN53" s="12" t="s">
        <v>193</v>
      </c>
      <c r="AO53" s="12" t="s">
        <v>94</v>
      </c>
      <c r="AP53" s="160">
        <v>0.64236111111111116</v>
      </c>
      <c r="AQ53" s="163">
        <v>13.3</v>
      </c>
      <c r="AR53" s="158">
        <f>AQ53*9/5+32</f>
        <v>55.94</v>
      </c>
      <c r="AS53" s="162">
        <v>79.8</v>
      </c>
      <c r="AT53" s="51" t="s">
        <v>89</v>
      </c>
      <c r="AU53" s="16"/>
    </row>
    <row r="54" spans="1:51" x14ac:dyDescent="0.25">
      <c r="A54" s="12" t="s">
        <v>192</v>
      </c>
      <c r="B54" s="12" t="s">
        <v>75</v>
      </c>
      <c r="C54" s="160">
        <v>0.50347222222222221</v>
      </c>
      <c r="D54" s="163">
        <v>10.199999999999999</v>
      </c>
      <c r="E54" s="162">
        <f>D54*9/5+32</f>
        <v>50.36</v>
      </c>
      <c r="F54" s="163">
        <v>74.900000000000006</v>
      </c>
      <c r="G54" s="51" t="s">
        <v>89</v>
      </c>
      <c r="N54" s="12" t="s">
        <v>192</v>
      </c>
      <c r="O54" s="12" t="s">
        <v>81</v>
      </c>
      <c r="P54" s="160">
        <v>0.45833333333333331</v>
      </c>
      <c r="Q54" s="159">
        <v>11.6</v>
      </c>
      <c r="R54" s="158">
        <f>Q54*9/5+32</f>
        <v>52.879999999999995</v>
      </c>
      <c r="S54" s="157">
        <v>166.9</v>
      </c>
      <c r="T54" s="51" t="s">
        <v>89</v>
      </c>
      <c r="AA54" s="12" t="s">
        <v>192</v>
      </c>
      <c r="AB54" s="12" t="s">
        <v>87</v>
      </c>
      <c r="AC54" s="160">
        <v>0.39583333333333331</v>
      </c>
      <c r="AD54" s="159">
        <v>12.2</v>
      </c>
      <c r="AE54" s="158">
        <f>AD54*9/5+32</f>
        <v>53.96</v>
      </c>
      <c r="AF54" s="163">
        <v>135.4</v>
      </c>
      <c r="AG54" s="51" t="s">
        <v>89</v>
      </c>
      <c r="AN54" s="12" t="s">
        <v>192</v>
      </c>
      <c r="AO54" s="12" t="s">
        <v>94</v>
      </c>
      <c r="AP54" s="160">
        <v>0.64583333333333337</v>
      </c>
      <c r="AQ54" s="163">
        <v>12.9</v>
      </c>
      <c r="AR54" s="158">
        <f>AQ54*9/5+32</f>
        <v>55.22</v>
      </c>
      <c r="AS54" s="159">
        <v>77.099999999999994</v>
      </c>
      <c r="AT54" s="51" t="s">
        <v>89</v>
      </c>
      <c r="AU54" s="16"/>
    </row>
    <row r="55" spans="1:51" x14ac:dyDescent="0.25">
      <c r="A55" s="12" t="s">
        <v>191</v>
      </c>
      <c r="B55" s="12" t="s">
        <v>75</v>
      </c>
      <c r="C55" s="160">
        <v>0.52430555555555558</v>
      </c>
      <c r="D55" s="163">
        <v>12.3</v>
      </c>
      <c r="E55" s="162">
        <f>D55*9/5+32</f>
        <v>54.14</v>
      </c>
      <c r="F55" s="157">
        <v>74.900000000000006</v>
      </c>
      <c r="G55" s="156">
        <v>9.2999999999999999E-2</v>
      </c>
      <c r="N55" s="12" t="s">
        <v>191</v>
      </c>
      <c r="O55" s="12" t="s">
        <v>81</v>
      </c>
      <c r="P55" s="160">
        <v>0.44791666666666669</v>
      </c>
      <c r="Q55" s="159">
        <v>12.7</v>
      </c>
      <c r="R55" s="158">
        <f>Q55*9/5+32</f>
        <v>54.86</v>
      </c>
      <c r="S55" s="157">
        <v>135.4</v>
      </c>
      <c r="T55" s="157">
        <v>6.7000000000000004E-2</v>
      </c>
      <c r="AA55" s="12" t="s">
        <v>191</v>
      </c>
      <c r="AB55" s="12" t="s">
        <v>87</v>
      </c>
      <c r="AC55" s="160">
        <v>0.3923611111111111</v>
      </c>
      <c r="AD55" s="159">
        <v>13.9</v>
      </c>
      <c r="AE55" s="158">
        <f>AD55*9/5+32</f>
        <v>57.02</v>
      </c>
      <c r="AF55" s="179">
        <v>2419.1999999999998</v>
      </c>
      <c r="AG55" s="20" t="s">
        <v>89</v>
      </c>
      <c r="AN55" s="12" t="s">
        <v>191</v>
      </c>
      <c r="AO55" s="12" t="s">
        <v>94</v>
      </c>
      <c r="AP55" s="160">
        <v>0.65972222222222221</v>
      </c>
      <c r="AQ55" s="163">
        <v>18.399999999999999</v>
      </c>
      <c r="AR55" s="158">
        <f>AQ55*9/5+32</f>
        <v>65.12</v>
      </c>
      <c r="AS55" s="162">
        <v>261.3</v>
      </c>
      <c r="AT55" s="156">
        <v>0.13500000000000001</v>
      </c>
      <c r="AU55" s="34"/>
    </row>
    <row r="56" spans="1:51" x14ac:dyDescent="0.25">
      <c r="A56" s="12" t="s">
        <v>190</v>
      </c>
      <c r="B56" s="12" t="s">
        <v>75</v>
      </c>
      <c r="C56" s="160">
        <v>0.52430555555555558</v>
      </c>
      <c r="D56" s="163">
        <v>18.5</v>
      </c>
      <c r="E56" s="162">
        <f>D56*9/5+32</f>
        <v>65.3</v>
      </c>
      <c r="F56" s="157">
        <v>228.2</v>
      </c>
      <c r="G56" s="165">
        <v>0.31</v>
      </c>
      <c r="N56" s="12" t="s">
        <v>190</v>
      </c>
      <c r="O56" s="12" t="s">
        <v>81</v>
      </c>
      <c r="P56" s="160">
        <v>0.44444444444444442</v>
      </c>
      <c r="Q56" s="159">
        <v>19.3</v>
      </c>
      <c r="R56" s="158">
        <f>Q56*9/5+32</f>
        <v>66.740000000000009</v>
      </c>
      <c r="S56" s="156">
        <v>1119.9000000000001</v>
      </c>
      <c r="T56" s="165">
        <v>0.34</v>
      </c>
      <c r="AA56" s="12" t="s">
        <v>190</v>
      </c>
      <c r="AB56" s="12" t="s">
        <v>87</v>
      </c>
      <c r="AC56" s="160">
        <v>0.3888888888888889</v>
      </c>
      <c r="AD56" s="159">
        <v>19.899999999999999</v>
      </c>
      <c r="AE56" s="158">
        <f>AD56*9/5+32</f>
        <v>67.819999999999993</v>
      </c>
      <c r="AF56" s="156">
        <v>1732.9</v>
      </c>
      <c r="AG56" s="20" t="s">
        <v>89</v>
      </c>
      <c r="AN56" s="12" t="s">
        <v>190</v>
      </c>
      <c r="AO56" s="12" t="s">
        <v>94</v>
      </c>
      <c r="AP56" s="160">
        <v>0.66666666666666663</v>
      </c>
      <c r="AQ56" s="159">
        <v>24.5</v>
      </c>
      <c r="AR56" s="158">
        <f>AQ56*9/5+32</f>
        <v>76.099999999999994</v>
      </c>
      <c r="AS56" s="162">
        <v>344.8</v>
      </c>
      <c r="AT56" s="156">
        <v>0.184</v>
      </c>
      <c r="AU56" s="34"/>
    </row>
    <row r="57" spans="1:51" x14ac:dyDescent="0.25">
      <c r="E57" s="177"/>
      <c r="R57" s="177"/>
      <c r="AE57" s="177"/>
      <c r="AR57" s="177"/>
    </row>
    <row r="58" spans="1:51" x14ac:dyDescent="0.25">
      <c r="A58" s="175" t="s">
        <v>213</v>
      </c>
      <c r="B58" s="175" t="s">
        <v>71</v>
      </c>
      <c r="C58" s="175" t="s">
        <v>99</v>
      </c>
      <c r="D58" s="175" t="s">
        <v>100</v>
      </c>
      <c r="E58" s="176" t="s">
        <v>212</v>
      </c>
      <c r="F58" s="175" t="s">
        <v>101</v>
      </c>
      <c r="G58" s="175" t="s">
        <v>102</v>
      </c>
      <c r="I58" s="175" t="s">
        <v>76</v>
      </c>
      <c r="J58" s="175" t="s">
        <v>100</v>
      </c>
      <c r="K58" s="175" t="s">
        <v>101</v>
      </c>
      <c r="L58" s="175" t="s">
        <v>102</v>
      </c>
      <c r="N58" s="175" t="s">
        <v>213</v>
      </c>
      <c r="O58" s="175" t="s">
        <v>71</v>
      </c>
      <c r="P58" s="175" t="s">
        <v>99</v>
      </c>
      <c r="Q58" s="175" t="s">
        <v>100</v>
      </c>
      <c r="R58" s="176" t="s">
        <v>212</v>
      </c>
      <c r="S58" s="175" t="s">
        <v>101</v>
      </c>
      <c r="T58" s="175" t="s">
        <v>102</v>
      </c>
      <c r="V58" s="175" t="s">
        <v>82</v>
      </c>
      <c r="W58" s="175" t="s">
        <v>100</v>
      </c>
      <c r="X58" s="175" t="s">
        <v>101</v>
      </c>
      <c r="Y58" s="175" t="s">
        <v>102</v>
      </c>
      <c r="AA58" s="175" t="s">
        <v>213</v>
      </c>
      <c r="AB58" s="175" t="s">
        <v>71</v>
      </c>
      <c r="AC58" s="175" t="s">
        <v>99</v>
      </c>
      <c r="AD58" s="175" t="s">
        <v>100</v>
      </c>
      <c r="AE58" s="176" t="s">
        <v>212</v>
      </c>
      <c r="AF58" s="175" t="s">
        <v>101</v>
      </c>
      <c r="AG58" s="175" t="s">
        <v>102</v>
      </c>
      <c r="AI58" s="175" t="s">
        <v>88</v>
      </c>
      <c r="AJ58" s="175" t="s">
        <v>100</v>
      </c>
      <c r="AK58" s="175" t="s">
        <v>101</v>
      </c>
      <c r="AL58" s="175" t="s">
        <v>102</v>
      </c>
      <c r="AN58" s="175" t="s">
        <v>213</v>
      </c>
      <c r="AO58" s="175" t="s">
        <v>71</v>
      </c>
      <c r="AP58" s="175" t="s">
        <v>99</v>
      </c>
      <c r="AQ58" s="175" t="s">
        <v>100</v>
      </c>
      <c r="AR58" s="176" t="s">
        <v>212</v>
      </c>
      <c r="AS58" s="175" t="s">
        <v>101</v>
      </c>
      <c r="AT58" s="175" t="s">
        <v>102</v>
      </c>
      <c r="AU58" s="16"/>
      <c r="AV58" s="175" t="s">
        <v>95</v>
      </c>
      <c r="AW58" s="175" t="s">
        <v>100</v>
      </c>
      <c r="AX58" s="175" t="s">
        <v>101</v>
      </c>
      <c r="AY58" s="175" t="s">
        <v>102</v>
      </c>
    </row>
    <row r="59" spans="1:51" x14ac:dyDescent="0.25">
      <c r="A59" s="12" t="s">
        <v>211</v>
      </c>
      <c r="B59" s="12" t="s">
        <v>76</v>
      </c>
      <c r="C59" s="166">
        <v>0.50694444444444442</v>
      </c>
      <c r="D59" s="157">
        <v>16.600000000000001</v>
      </c>
      <c r="E59" s="162">
        <f>D59*9/5+32</f>
        <v>61.88</v>
      </c>
      <c r="F59" s="162">
        <v>178.5</v>
      </c>
      <c r="G59" s="156">
        <v>9.7000000000000003E-2</v>
      </c>
      <c r="H59" s="38"/>
      <c r="I59" s="169" t="s">
        <v>210</v>
      </c>
      <c r="J59" s="168">
        <f>AVERAGE(D59:D70)</f>
        <v>16.625</v>
      </c>
      <c r="K59" s="168">
        <f>AVERAGE(F59:F70)</f>
        <v>203.35</v>
      </c>
      <c r="L59" s="12">
        <f>AVERAGE(G59:G70)</f>
        <v>8.1000000000000003E-2</v>
      </c>
      <c r="N59" s="12" t="s">
        <v>211</v>
      </c>
      <c r="O59" s="12" t="s">
        <v>82</v>
      </c>
      <c r="P59" s="93">
        <v>0.44097222222222221</v>
      </c>
      <c r="Q59" s="168">
        <v>18.600000000000001</v>
      </c>
      <c r="R59" s="158">
        <f>Q59*9/5+32</f>
        <v>65.48</v>
      </c>
      <c r="S59" s="161">
        <v>920.8</v>
      </c>
      <c r="T59" s="174">
        <v>0.1</v>
      </c>
      <c r="U59" s="38"/>
      <c r="V59" s="169" t="s">
        <v>210</v>
      </c>
      <c r="W59" s="168">
        <f>AVERAGE(Q59:Q70)</f>
        <v>12.127272727272727</v>
      </c>
      <c r="X59" s="168">
        <f>AVERAGE(S59:S70)</f>
        <v>380.55833333333334</v>
      </c>
      <c r="Y59" s="172">
        <f>AVERAGE(T59:T70)</f>
        <v>0.11633333333333334</v>
      </c>
      <c r="AA59" s="12" t="s">
        <v>211</v>
      </c>
      <c r="AB59" s="12" t="s">
        <v>88</v>
      </c>
      <c r="AC59" s="21" t="s">
        <v>89</v>
      </c>
      <c r="AD59" s="22" t="s">
        <v>89</v>
      </c>
      <c r="AE59" s="22" t="s">
        <v>89</v>
      </c>
      <c r="AF59" s="20" t="s">
        <v>89</v>
      </c>
      <c r="AG59" s="20" t="s">
        <v>89</v>
      </c>
      <c r="AI59" s="169" t="s">
        <v>210</v>
      </c>
      <c r="AJ59" s="168">
        <f>AVERAGE(AD59:AD70)</f>
        <v>8.52</v>
      </c>
      <c r="AK59" s="168">
        <f>AVERAGE(AF59:AF70)</f>
        <v>612.24</v>
      </c>
      <c r="AL59" s="12" t="e">
        <f>AVERAGE(AG59:AG70)</f>
        <v>#DIV/0!</v>
      </c>
      <c r="AN59" s="12" t="s">
        <v>211</v>
      </c>
      <c r="AO59" s="12" t="s">
        <v>95</v>
      </c>
      <c r="AP59" s="166">
        <v>0.61805555555555558</v>
      </c>
      <c r="AQ59" s="157">
        <v>25.6</v>
      </c>
      <c r="AR59" s="162">
        <f>AQ59*9/5+32</f>
        <v>78.08</v>
      </c>
      <c r="AS59" s="179">
        <v>2419.1999999999998</v>
      </c>
      <c r="AT59" s="156">
        <v>0.13200000000000001</v>
      </c>
      <c r="AU59" s="38"/>
      <c r="AV59" s="169" t="s">
        <v>210</v>
      </c>
      <c r="AW59" s="168">
        <f>AVERAGE(AQ59:AQ70)</f>
        <v>16.369999999999997</v>
      </c>
      <c r="AX59" s="168">
        <f>AVERAGE(AS59:AS70)</f>
        <v>658.74999999999989</v>
      </c>
      <c r="AY59" s="172">
        <f>AVERAGE(AT59:AT70)</f>
        <v>0.161</v>
      </c>
    </row>
    <row r="60" spans="1:51" x14ac:dyDescent="0.25">
      <c r="A60" s="12" t="s">
        <v>209</v>
      </c>
      <c r="B60" s="12" t="s">
        <v>76</v>
      </c>
      <c r="C60" s="166">
        <v>0.50347222222222221</v>
      </c>
      <c r="D60" s="162">
        <v>20.399999999999999</v>
      </c>
      <c r="E60" s="162">
        <f>D60*9/5+32</f>
        <v>68.72</v>
      </c>
      <c r="F60" s="162">
        <v>290.89999999999998</v>
      </c>
      <c r="G60" s="156">
        <v>8.4000000000000005E-2</v>
      </c>
      <c r="I60" s="169" t="s">
        <v>208</v>
      </c>
      <c r="J60" s="168">
        <f>MAX(D59:D70)</f>
        <v>20.399999999999999</v>
      </c>
      <c r="K60" s="168">
        <f>MAX(F59:F70)</f>
        <v>290.89999999999998</v>
      </c>
      <c r="L60" s="12">
        <f>MAX(G59:G70)</f>
        <v>9.7000000000000003E-2</v>
      </c>
      <c r="N60" s="12" t="s">
        <v>209</v>
      </c>
      <c r="O60" s="12" t="s">
        <v>82</v>
      </c>
      <c r="P60" s="93">
        <v>0.4375</v>
      </c>
      <c r="Q60" s="168">
        <v>20.399999999999999</v>
      </c>
      <c r="R60" s="158">
        <f>Q60*9/5+32</f>
        <v>68.72</v>
      </c>
      <c r="S60" s="158">
        <v>298.7</v>
      </c>
      <c r="T60" s="165">
        <v>0.10199999999999999</v>
      </c>
      <c r="V60" s="169" t="s">
        <v>208</v>
      </c>
      <c r="W60" s="168">
        <f>MAX(Q59:Q70)</f>
        <v>20.399999999999999</v>
      </c>
      <c r="X60" s="168">
        <f>MAX(S59:S70)</f>
        <v>920.8</v>
      </c>
      <c r="Y60" s="12">
        <f>MAX(T59:T70)</f>
        <v>0.27300000000000002</v>
      </c>
      <c r="AA60" s="12" t="s">
        <v>209</v>
      </c>
      <c r="AB60" s="12" t="s">
        <v>88</v>
      </c>
      <c r="AC60" s="21" t="s">
        <v>89</v>
      </c>
      <c r="AD60" s="22" t="s">
        <v>89</v>
      </c>
      <c r="AE60" s="22" t="s">
        <v>89</v>
      </c>
      <c r="AF60" s="20" t="s">
        <v>89</v>
      </c>
      <c r="AG60" s="20" t="s">
        <v>89</v>
      </c>
      <c r="AI60" s="169" t="s">
        <v>208</v>
      </c>
      <c r="AJ60" s="168">
        <f>MAX(AD59:AD70)</f>
        <v>12.4</v>
      </c>
      <c r="AK60" s="168">
        <f>MAX(AF59:AF70)</f>
        <v>1553.1</v>
      </c>
      <c r="AL60" s="12">
        <f>MAX(AG59:AG70)</f>
        <v>0</v>
      </c>
      <c r="AN60" s="12" t="s">
        <v>209</v>
      </c>
      <c r="AO60" s="12" t="s">
        <v>95</v>
      </c>
      <c r="AP60" s="93">
        <v>0.61805555555555558</v>
      </c>
      <c r="AQ60" s="12">
        <v>25.2</v>
      </c>
      <c r="AR60" s="162">
        <f>AQ60*9/5+32</f>
        <v>77.36</v>
      </c>
      <c r="AS60" s="158">
        <v>166.9</v>
      </c>
      <c r="AT60" s="165">
        <v>0.14799999999999999</v>
      </c>
      <c r="AU60" s="38"/>
      <c r="AV60" s="169" t="s">
        <v>208</v>
      </c>
      <c r="AW60" s="168">
        <f>MAX(AQ59:AQ70)</f>
        <v>26</v>
      </c>
      <c r="AX60" s="168">
        <f>MAX(AS59:AS70)</f>
        <v>2419.1999999999998</v>
      </c>
      <c r="AY60" s="12">
        <f>MAX(AT59:AT70)</f>
        <v>0.32</v>
      </c>
    </row>
    <row r="61" spans="1:51" x14ac:dyDescent="0.25">
      <c r="A61" s="12" t="s">
        <v>206</v>
      </c>
      <c r="B61" s="12" t="s">
        <v>76</v>
      </c>
      <c r="C61" s="21" t="s">
        <v>89</v>
      </c>
      <c r="D61" s="22" t="s">
        <v>89</v>
      </c>
      <c r="E61" s="22" t="s">
        <v>89</v>
      </c>
      <c r="F61" s="20" t="s">
        <v>89</v>
      </c>
      <c r="G61" s="20" t="s">
        <v>89</v>
      </c>
      <c r="I61" s="169" t="s">
        <v>205</v>
      </c>
      <c r="J61" s="168">
        <f>MIN(D59:D70)</f>
        <v>12.6</v>
      </c>
      <c r="K61" s="168">
        <f>MIN(F59:F70)</f>
        <v>95.9</v>
      </c>
      <c r="L61" s="12">
        <f>MIN(G59:G70)</f>
        <v>5.8999999999999997E-2</v>
      </c>
      <c r="N61" s="12" t="s">
        <v>206</v>
      </c>
      <c r="O61" s="12" t="s">
        <v>82</v>
      </c>
      <c r="P61" s="93">
        <v>0.4375</v>
      </c>
      <c r="Q61" s="12">
        <v>16.399999999999999</v>
      </c>
      <c r="R61" s="158">
        <f>Q61*9/5+32</f>
        <v>61.519999999999996</v>
      </c>
      <c r="S61" s="171">
        <v>816.4</v>
      </c>
      <c r="T61" s="165">
        <v>8.5999999999999993E-2</v>
      </c>
      <c r="V61" s="169" t="s">
        <v>205</v>
      </c>
      <c r="W61" s="168">
        <f>MIN(Q59:Q70)</f>
        <v>3.7</v>
      </c>
      <c r="X61" s="168">
        <f>MIN(S59:S70)</f>
        <v>87.8</v>
      </c>
      <c r="Y61" s="12">
        <f>MIN(T59:T70)</f>
        <v>6.8000000000000005E-2</v>
      </c>
      <c r="AA61" s="12" t="s">
        <v>206</v>
      </c>
      <c r="AB61" s="12" t="s">
        <v>88</v>
      </c>
      <c r="AC61" s="21" t="s">
        <v>89</v>
      </c>
      <c r="AD61" s="22" t="s">
        <v>89</v>
      </c>
      <c r="AE61" s="22" t="s">
        <v>89</v>
      </c>
      <c r="AF61" s="20" t="s">
        <v>89</v>
      </c>
      <c r="AG61" s="20" t="s">
        <v>89</v>
      </c>
      <c r="AI61" s="169" t="s">
        <v>205</v>
      </c>
      <c r="AJ61" s="168">
        <f>MIN(AD59:AD70)</f>
        <v>5.5</v>
      </c>
      <c r="AK61" s="168">
        <f>MIN(AF59:AF70)</f>
        <v>36.9</v>
      </c>
      <c r="AL61" s="12">
        <f>MIN(AG59:AG70)</f>
        <v>0</v>
      </c>
      <c r="AN61" s="12" t="s">
        <v>206</v>
      </c>
      <c r="AO61" s="12" t="s">
        <v>95</v>
      </c>
      <c r="AP61" s="93">
        <v>0.61805555555555558</v>
      </c>
      <c r="AQ61" s="168">
        <v>16.899999999999999</v>
      </c>
      <c r="AR61" s="162">
        <f>AQ61*9/5+32</f>
        <v>62.42</v>
      </c>
      <c r="AS61" s="178">
        <v>2419.1999999999998</v>
      </c>
      <c r="AT61" s="165">
        <v>0.32</v>
      </c>
      <c r="AU61" s="38"/>
      <c r="AV61" s="169" t="s">
        <v>205</v>
      </c>
      <c r="AW61" s="168">
        <f>MIN(AQ59:AQ70)</f>
        <v>5.3</v>
      </c>
      <c r="AX61" s="168">
        <f>MIN(AS59:AS70)</f>
        <v>31.1</v>
      </c>
      <c r="AY61" s="12">
        <f>MIN(AT59:AT70)</f>
        <v>7.8E-2</v>
      </c>
    </row>
    <row r="62" spans="1:51" x14ac:dyDescent="0.25">
      <c r="A62" s="12" t="s">
        <v>204</v>
      </c>
      <c r="B62" s="12" t="s">
        <v>76</v>
      </c>
      <c r="C62" s="21" t="s">
        <v>89</v>
      </c>
      <c r="D62" s="22" t="s">
        <v>89</v>
      </c>
      <c r="E62" s="22" t="s">
        <v>89</v>
      </c>
      <c r="F62" s="20" t="s">
        <v>89</v>
      </c>
      <c r="G62" s="20" t="s">
        <v>89</v>
      </c>
      <c r="I62" s="169" t="s">
        <v>203</v>
      </c>
      <c r="J62" s="168">
        <f>MEDIAN(D59:D70)</f>
        <v>16.75</v>
      </c>
      <c r="K62" s="168">
        <f>MEDIAN(F59:F70)</f>
        <v>213.3</v>
      </c>
      <c r="L62" s="12">
        <f>MEDIAN(G59:G70)</f>
        <v>8.4000000000000005E-2</v>
      </c>
      <c r="N62" s="12" t="s">
        <v>204</v>
      </c>
      <c r="O62" s="12" t="s">
        <v>82</v>
      </c>
      <c r="P62" s="93">
        <v>0.4513888888888889</v>
      </c>
      <c r="Q62" s="48" t="s">
        <v>89</v>
      </c>
      <c r="R62" s="22" t="s">
        <v>89</v>
      </c>
      <c r="S62" s="170">
        <v>87.8</v>
      </c>
      <c r="T62" s="164">
        <v>6.9000000000000006E-2</v>
      </c>
      <c r="V62" s="169" t="s">
        <v>203</v>
      </c>
      <c r="W62" s="168">
        <f>MEDIAN(Q59:Q70)</f>
        <v>11.7</v>
      </c>
      <c r="X62" s="168">
        <f>MEDIAN(S59:S70)</f>
        <v>207.05</v>
      </c>
      <c r="Y62" s="172">
        <f>MEDIAN(T59:T70)</f>
        <v>9.2999999999999999E-2</v>
      </c>
      <c r="AA62" s="12" t="s">
        <v>204</v>
      </c>
      <c r="AB62" s="12" t="s">
        <v>88</v>
      </c>
      <c r="AC62" s="21" t="s">
        <v>89</v>
      </c>
      <c r="AD62" s="22" t="s">
        <v>89</v>
      </c>
      <c r="AE62" s="22" t="s">
        <v>89</v>
      </c>
      <c r="AF62" s="20" t="s">
        <v>89</v>
      </c>
      <c r="AG62" s="20" t="s">
        <v>89</v>
      </c>
      <c r="AI62" s="169" t="s">
        <v>203</v>
      </c>
      <c r="AJ62" s="168">
        <f>MEDIAN(AD59:AD70)</f>
        <v>8.3000000000000007</v>
      </c>
      <c r="AK62" s="168">
        <f>MEDIAN(AF59:AF70)</f>
        <v>435.2</v>
      </c>
      <c r="AL62" s="12" t="e">
        <f>MEDIAN(AG59:AG70)</f>
        <v>#NUM!</v>
      </c>
      <c r="AN62" s="12" t="s">
        <v>204</v>
      </c>
      <c r="AO62" s="12" t="s">
        <v>95</v>
      </c>
      <c r="AP62" s="93">
        <v>0.625</v>
      </c>
      <c r="AQ62" s="168">
        <v>16</v>
      </c>
      <c r="AR62" s="162">
        <f>AQ62*9/5+32</f>
        <v>60.8</v>
      </c>
      <c r="AS62" s="158">
        <v>140.1</v>
      </c>
      <c r="AT62" s="157">
        <v>7.8E-2</v>
      </c>
      <c r="AU62" s="34"/>
      <c r="AV62" s="169" t="s">
        <v>203</v>
      </c>
      <c r="AW62" s="168">
        <f>MEDIAN(AQ59:AQ70)</f>
        <v>16.45</v>
      </c>
      <c r="AX62" s="168">
        <f>MEDIAN(AS59:AS70)</f>
        <v>197.55</v>
      </c>
      <c r="AY62" s="172">
        <f>MEDIAN(AT59:AT70)</f>
        <v>0.14150000000000001</v>
      </c>
    </row>
    <row r="63" spans="1:51" x14ac:dyDescent="0.25">
      <c r="A63" s="12" t="s">
        <v>201</v>
      </c>
      <c r="B63" s="12" t="s">
        <v>76</v>
      </c>
      <c r="C63" s="21" t="s">
        <v>89</v>
      </c>
      <c r="D63" s="22" t="s">
        <v>89</v>
      </c>
      <c r="E63" s="22" t="s">
        <v>89</v>
      </c>
      <c r="F63" s="20" t="s">
        <v>89</v>
      </c>
      <c r="G63" s="20" t="s">
        <v>89</v>
      </c>
      <c r="I63" s="169" t="s">
        <v>200</v>
      </c>
      <c r="J63" s="168">
        <f>J60-J61</f>
        <v>7.7999999999999989</v>
      </c>
      <c r="K63" s="168">
        <f>K60-K61</f>
        <v>194.99999999999997</v>
      </c>
      <c r="L63" s="12">
        <f>L60-L61</f>
        <v>3.8000000000000006E-2</v>
      </c>
      <c r="N63" s="12" t="s">
        <v>201</v>
      </c>
      <c r="O63" s="12" t="s">
        <v>82</v>
      </c>
      <c r="P63" s="160">
        <v>0.4236111111111111</v>
      </c>
      <c r="Q63" s="159">
        <v>7.3</v>
      </c>
      <c r="R63" s="158">
        <f>Q63*9/5+32</f>
        <v>45.14</v>
      </c>
      <c r="S63" s="162">
        <v>107.6</v>
      </c>
      <c r="T63" s="51" t="s">
        <v>89</v>
      </c>
      <c r="V63" s="169" t="s">
        <v>200</v>
      </c>
      <c r="W63" s="168">
        <f>W60-W61</f>
        <v>16.7</v>
      </c>
      <c r="X63" s="168">
        <f>X60-X61</f>
        <v>833</v>
      </c>
      <c r="Y63" s="12">
        <f>Y60-Y61</f>
        <v>0.20500000000000002</v>
      </c>
      <c r="AA63" s="12" t="s">
        <v>201</v>
      </c>
      <c r="AB63" s="12" t="s">
        <v>88</v>
      </c>
      <c r="AC63" s="21" t="s">
        <v>89</v>
      </c>
      <c r="AD63" s="22" t="s">
        <v>89</v>
      </c>
      <c r="AE63" s="22" t="s">
        <v>89</v>
      </c>
      <c r="AF63" s="20" t="s">
        <v>89</v>
      </c>
      <c r="AG63" s="20" t="s">
        <v>89</v>
      </c>
      <c r="AI63" s="169" t="s">
        <v>200</v>
      </c>
      <c r="AJ63" s="168">
        <f>AJ60-AJ61</f>
        <v>6.9</v>
      </c>
      <c r="AK63" s="168">
        <f>AK60-AK61</f>
        <v>1516.1999999999998</v>
      </c>
      <c r="AL63" s="12">
        <f>AL60-AL61</f>
        <v>0</v>
      </c>
      <c r="AN63" s="12" t="s">
        <v>201</v>
      </c>
      <c r="AO63" s="12" t="s">
        <v>95</v>
      </c>
      <c r="AP63" s="160">
        <v>0.57291666666666663</v>
      </c>
      <c r="AQ63" s="163">
        <v>8.1999999999999993</v>
      </c>
      <c r="AR63" s="162">
        <f>AQ63*9/5+32</f>
        <v>46.76</v>
      </c>
      <c r="AS63" s="162">
        <v>31.1</v>
      </c>
      <c r="AT63" s="51" t="s">
        <v>89</v>
      </c>
      <c r="AU63" s="16"/>
      <c r="AV63" s="169" t="s">
        <v>200</v>
      </c>
      <c r="AW63" s="168">
        <f>AW60-AW61</f>
        <v>20.7</v>
      </c>
      <c r="AX63" s="168">
        <f>AX60-AX61</f>
        <v>2388.1</v>
      </c>
      <c r="AY63" s="12">
        <f>AY60-AY61</f>
        <v>0.24199999999999999</v>
      </c>
    </row>
    <row r="64" spans="1:51" x14ac:dyDescent="0.25">
      <c r="A64" s="12" t="s">
        <v>199</v>
      </c>
      <c r="B64" s="12" t="s">
        <v>76</v>
      </c>
      <c r="C64" s="21" t="s">
        <v>89</v>
      </c>
      <c r="D64" s="22" t="s">
        <v>89</v>
      </c>
      <c r="E64" s="22" t="s">
        <v>89</v>
      </c>
      <c r="F64" s="20" t="s">
        <v>89</v>
      </c>
      <c r="G64" s="20" t="s">
        <v>89</v>
      </c>
      <c r="N64" s="12" t="s">
        <v>199</v>
      </c>
      <c r="O64" s="12" t="s">
        <v>82</v>
      </c>
      <c r="P64" s="160">
        <v>0.44444444444444442</v>
      </c>
      <c r="Q64" s="159">
        <v>7.2</v>
      </c>
      <c r="R64" s="158">
        <f>Q64*9/5+32</f>
        <v>44.96</v>
      </c>
      <c r="S64" s="162">
        <v>235.9</v>
      </c>
      <c r="T64" s="51" t="s">
        <v>89</v>
      </c>
      <c r="AA64" s="12" t="s">
        <v>199</v>
      </c>
      <c r="AB64" s="12" t="s">
        <v>88</v>
      </c>
      <c r="AC64" s="166">
        <v>0.41319444444444442</v>
      </c>
      <c r="AD64" s="162">
        <v>8.3000000000000007</v>
      </c>
      <c r="AE64" s="162">
        <f>AD64*9/5+32</f>
        <v>46.94</v>
      </c>
      <c r="AF64" s="161">
        <v>435.2</v>
      </c>
      <c r="AG64" s="20" t="s">
        <v>89</v>
      </c>
      <c r="AN64" s="12" t="s">
        <v>199</v>
      </c>
      <c r="AO64" s="12" t="s">
        <v>95</v>
      </c>
      <c r="AP64" s="160">
        <v>0.61458333333333337</v>
      </c>
      <c r="AQ64" s="159">
        <v>8.1</v>
      </c>
      <c r="AR64" s="162">
        <f>AQ64*9/5+32</f>
        <v>46.58</v>
      </c>
      <c r="AS64" s="156">
        <v>435.2</v>
      </c>
      <c r="AT64" s="51" t="s">
        <v>89</v>
      </c>
      <c r="AU64" s="16"/>
    </row>
    <row r="65" spans="1:47" x14ac:dyDescent="0.25">
      <c r="A65" s="12" t="s">
        <v>197</v>
      </c>
      <c r="B65" s="12" t="s">
        <v>76</v>
      </c>
      <c r="C65" s="21" t="s">
        <v>89</v>
      </c>
      <c r="D65" s="22" t="s">
        <v>89</v>
      </c>
      <c r="E65" s="22" t="s">
        <v>89</v>
      </c>
      <c r="F65" s="20" t="s">
        <v>89</v>
      </c>
      <c r="G65" s="20" t="s">
        <v>89</v>
      </c>
      <c r="N65" s="12" t="s">
        <v>197</v>
      </c>
      <c r="O65" s="12" t="s">
        <v>82</v>
      </c>
      <c r="P65" s="160">
        <v>0.44791666666666669</v>
      </c>
      <c r="Q65" s="159">
        <v>3.7</v>
      </c>
      <c r="R65" s="158">
        <f>Q65*9/5+32</f>
        <v>38.660000000000004</v>
      </c>
      <c r="S65" s="162">
        <v>162.4</v>
      </c>
      <c r="T65" s="51" t="s">
        <v>89</v>
      </c>
      <c r="AA65" s="12" t="s">
        <v>197</v>
      </c>
      <c r="AB65" s="12" t="s">
        <v>88</v>
      </c>
      <c r="AC65" s="166">
        <v>0.40972222222222221</v>
      </c>
      <c r="AD65" s="162">
        <v>5.5</v>
      </c>
      <c r="AE65" s="162">
        <f>AD65*9/5+32</f>
        <v>41.9</v>
      </c>
      <c r="AF65" s="162">
        <v>36.9</v>
      </c>
      <c r="AG65" s="20" t="s">
        <v>89</v>
      </c>
      <c r="AN65" s="12" t="s">
        <v>197</v>
      </c>
      <c r="AO65" s="12" t="s">
        <v>95</v>
      </c>
      <c r="AP65" s="160">
        <v>0.61458333333333337</v>
      </c>
      <c r="AQ65" s="163">
        <v>5.3</v>
      </c>
      <c r="AR65" s="162">
        <f>AQ65*9/5+32</f>
        <v>41.54</v>
      </c>
      <c r="AS65" s="162">
        <v>50.4</v>
      </c>
      <c r="AT65" s="51" t="s">
        <v>89</v>
      </c>
      <c r="AU65" s="16"/>
    </row>
    <row r="66" spans="1:47" x14ac:dyDescent="0.25">
      <c r="A66" s="12" t="s">
        <v>195</v>
      </c>
      <c r="B66" s="12" t="s">
        <v>76</v>
      </c>
      <c r="C66" s="21" t="s">
        <v>89</v>
      </c>
      <c r="D66" s="22" t="s">
        <v>89</v>
      </c>
      <c r="E66" s="22" t="s">
        <v>89</v>
      </c>
      <c r="F66" s="20" t="s">
        <v>89</v>
      </c>
      <c r="G66" s="20" t="s">
        <v>89</v>
      </c>
      <c r="N66" s="12" t="s">
        <v>195</v>
      </c>
      <c r="O66" s="12" t="s">
        <v>82</v>
      </c>
      <c r="P66" s="160">
        <v>0.44097222222222221</v>
      </c>
      <c r="Q66" s="159">
        <v>7.2</v>
      </c>
      <c r="R66" s="158">
        <f>Q66*9/5+32</f>
        <v>44.96</v>
      </c>
      <c r="S66" s="161">
        <v>686.7</v>
      </c>
      <c r="T66" s="51" t="s">
        <v>89</v>
      </c>
      <c r="AA66" s="12" t="s">
        <v>195</v>
      </c>
      <c r="AB66" s="12" t="s">
        <v>88</v>
      </c>
      <c r="AC66" s="160">
        <v>0.40625</v>
      </c>
      <c r="AD66" s="159">
        <v>7.9</v>
      </c>
      <c r="AE66" s="162">
        <f>AD66*9/5+32</f>
        <v>46.22</v>
      </c>
      <c r="AF66" s="157">
        <v>55.6</v>
      </c>
      <c r="AG66" s="51" t="s">
        <v>89</v>
      </c>
      <c r="AN66" s="12" t="s">
        <v>195</v>
      </c>
      <c r="AO66" s="12" t="s">
        <v>95</v>
      </c>
      <c r="AP66" s="47" t="s">
        <v>89</v>
      </c>
      <c r="AQ66" s="48" t="s">
        <v>89</v>
      </c>
      <c r="AR66" s="22" t="s">
        <v>89</v>
      </c>
      <c r="AS66" s="22" t="s">
        <v>89</v>
      </c>
      <c r="AT66" s="51" t="s">
        <v>89</v>
      </c>
      <c r="AU66" s="16"/>
    </row>
    <row r="67" spans="1:47" x14ac:dyDescent="0.25">
      <c r="A67" s="12" t="s">
        <v>193</v>
      </c>
      <c r="B67" s="12" t="s">
        <v>76</v>
      </c>
      <c r="C67" s="21" t="s">
        <v>89</v>
      </c>
      <c r="D67" s="22" t="s">
        <v>89</v>
      </c>
      <c r="E67" s="22" t="s">
        <v>89</v>
      </c>
      <c r="F67" s="20" t="s">
        <v>89</v>
      </c>
      <c r="G67" s="20" t="s">
        <v>89</v>
      </c>
      <c r="N67" s="12" t="s">
        <v>193</v>
      </c>
      <c r="O67" s="12" t="s">
        <v>82</v>
      </c>
      <c r="P67" s="160">
        <v>0.44791666666666669</v>
      </c>
      <c r="Q67" s="159">
        <v>8.9</v>
      </c>
      <c r="R67" s="158">
        <f>Q67*9/5+32</f>
        <v>48.02</v>
      </c>
      <c r="S67" s="162">
        <v>141.4</v>
      </c>
      <c r="T67" s="51" t="s">
        <v>89</v>
      </c>
      <c r="AA67" s="12" t="s">
        <v>193</v>
      </c>
      <c r="AB67" s="170" t="s">
        <v>88</v>
      </c>
      <c r="AC67" s="166">
        <v>0.41319444444444442</v>
      </c>
      <c r="AD67" s="162">
        <v>8.5</v>
      </c>
      <c r="AE67" s="162">
        <f>AD67*9/5+32</f>
        <v>47.3</v>
      </c>
      <c r="AF67" s="156">
        <v>1553.1</v>
      </c>
      <c r="AG67" s="20" t="s">
        <v>89</v>
      </c>
      <c r="AN67" s="12" t="s">
        <v>193</v>
      </c>
      <c r="AO67" s="12" t="s">
        <v>95</v>
      </c>
      <c r="AP67" s="47" t="s">
        <v>89</v>
      </c>
      <c r="AQ67" s="48" t="s">
        <v>89</v>
      </c>
      <c r="AR67" s="22" t="s">
        <v>89</v>
      </c>
      <c r="AS67" s="22" t="s">
        <v>89</v>
      </c>
      <c r="AT67" s="51" t="s">
        <v>89</v>
      </c>
      <c r="AU67" s="16"/>
    </row>
    <row r="68" spans="1:47" x14ac:dyDescent="0.25">
      <c r="A68" s="12" t="s">
        <v>192</v>
      </c>
      <c r="B68" s="12" t="s">
        <v>76</v>
      </c>
      <c r="C68" s="21" t="s">
        <v>89</v>
      </c>
      <c r="D68" s="22" t="s">
        <v>89</v>
      </c>
      <c r="E68" s="22" t="s">
        <v>89</v>
      </c>
      <c r="F68" s="20" t="s">
        <v>89</v>
      </c>
      <c r="G68" s="20" t="s">
        <v>89</v>
      </c>
      <c r="N68" s="12" t="s">
        <v>192</v>
      </c>
      <c r="O68" s="12" t="s">
        <v>82</v>
      </c>
      <c r="P68" s="160">
        <v>0.44097222222222221</v>
      </c>
      <c r="Q68" s="159">
        <v>11.7</v>
      </c>
      <c r="R68" s="158">
        <f>Q68*9/5+32</f>
        <v>53.06</v>
      </c>
      <c r="S68" s="159">
        <v>178.2</v>
      </c>
      <c r="T68" s="51" t="s">
        <v>89</v>
      </c>
      <c r="AA68" s="12" t="s">
        <v>192</v>
      </c>
      <c r="AB68" s="170" t="s">
        <v>88</v>
      </c>
      <c r="AC68" s="166">
        <v>0.40972222222222221</v>
      </c>
      <c r="AD68" s="162">
        <v>12.4</v>
      </c>
      <c r="AE68" s="162">
        <f>AD68*9/5+32</f>
        <v>54.32</v>
      </c>
      <c r="AF68" s="156">
        <v>980.4</v>
      </c>
      <c r="AG68" s="51" t="s">
        <v>89</v>
      </c>
      <c r="AN68" s="12" t="s">
        <v>192</v>
      </c>
      <c r="AO68" s="12" t="s">
        <v>95</v>
      </c>
      <c r="AP68" s="160">
        <v>0.61805555555555558</v>
      </c>
      <c r="AQ68" s="163">
        <v>13.2</v>
      </c>
      <c r="AR68" s="162">
        <f>AQ68*9/5+32</f>
        <v>55.76</v>
      </c>
      <c r="AS68" s="161">
        <v>579.4</v>
      </c>
      <c r="AT68" s="51" t="s">
        <v>89</v>
      </c>
      <c r="AU68" s="16"/>
    </row>
    <row r="69" spans="1:47" x14ac:dyDescent="0.25">
      <c r="A69" s="12" t="s">
        <v>191</v>
      </c>
      <c r="B69" s="12" t="s">
        <v>76</v>
      </c>
      <c r="C69" s="166">
        <v>0.51388888888888884</v>
      </c>
      <c r="D69" s="162">
        <v>12.6</v>
      </c>
      <c r="E69" s="162">
        <f>D69*9/5+32</f>
        <v>54.68</v>
      </c>
      <c r="F69" s="157">
        <v>95.9</v>
      </c>
      <c r="G69" s="157">
        <v>5.8999999999999997E-2</v>
      </c>
      <c r="N69" s="12" t="s">
        <v>191</v>
      </c>
      <c r="O69" s="12" t="s">
        <v>82</v>
      </c>
      <c r="P69" s="160">
        <v>0.43402777777777779</v>
      </c>
      <c r="Q69" s="159">
        <v>12.8</v>
      </c>
      <c r="R69" s="158">
        <f>Q69*9/5+32</f>
        <v>55.04</v>
      </c>
      <c r="S69" s="162">
        <v>160.69999999999999</v>
      </c>
      <c r="T69" s="164">
        <v>6.8000000000000005E-2</v>
      </c>
      <c r="AA69" s="12" t="s">
        <v>191</v>
      </c>
      <c r="AB69" s="170" t="s">
        <v>88</v>
      </c>
      <c r="AC69" s="21" t="s">
        <v>89</v>
      </c>
      <c r="AD69" s="22" t="s">
        <v>89</v>
      </c>
      <c r="AE69" s="22" t="s">
        <v>89</v>
      </c>
      <c r="AF69" s="22" t="s">
        <v>89</v>
      </c>
      <c r="AG69" s="20" t="s">
        <v>89</v>
      </c>
      <c r="AN69" s="12" t="s">
        <v>191</v>
      </c>
      <c r="AO69" s="12" t="s">
        <v>95</v>
      </c>
      <c r="AP69" s="160">
        <v>0.63541666666666663</v>
      </c>
      <c r="AQ69" s="163">
        <v>19.2</v>
      </c>
      <c r="AR69" s="162">
        <f>AQ69*9/5+32</f>
        <v>66.56</v>
      </c>
      <c r="AS69" s="162">
        <v>117.8</v>
      </c>
      <c r="AT69" s="156">
        <v>0.13500000000000001</v>
      </c>
      <c r="AU69" s="34"/>
    </row>
    <row r="70" spans="1:47" x14ac:dyDescent="0.25">
      <c r="A70" s="12" t="s">
        <v>190</v>
      </c>
      <c r="B70" s="12" t="s">
        <v>76</v>
      </c>
      <c r="C70" s="166">
        <v>0.50694444444444442</v>
      </c>
      <c r="D70" s="162">
        <v>16.899999999999999</v>
      </c>
      <c r="E70" s="162">
        <f>D70*9/5+32</f>
        <v>62.42</v>
      </c>
      <c r="F70" s="157">
        <v>248.1</v>
      </c>
      <c r="G70" s="165">
        <v>8.4000000000000005E-2</v>
      </c>
      <c r="N70" s="12" t="s">
        <v>190</v>
      </c>
      <c r="O70" s="12" t="s">
        <v>82</v>
      </c>
      <c r="P70" s="160">
        <v>0.43055555555555558</v>
      </c>
      <c r="Q70" s="159">
        <v>19.2</v>
      </c>
      <c r="R70" s="158">
        <f>Q70*9/5+32</f>
        <v>66.56</v>
      </c>
      <c r="S70" s="161">
        <v>770.1</v>
      </c>
      <c r="T70" s="156">
        <v>0.27300000000000002</v>
      </c>
      <c r="AA70" s="12" t="s">
        <v>190</v>
      </c>
      <c r="AB70" s="170" t="s">
        <v>88</v>
      </c>
      <c r="AC70" s="21" t="s">
        <v>89</v>
      </c>
      <c r="AD70" s="22" t="s">
        <v>89</v>
      </c>
      <c r="AE70" s="22" t="s">
        <v>89</v>
      </c>
      <c r="AF70" s="22" t="s">
        <v>89</v>
      </c>
      <c r="AG70" s="20" t="s">
        <v>89</v>
      </c>
      <c r="AN70" s="12" t="s">
        <v>190</v>
      </c>
      <c r="AO70" s="12" t="s">
        <v>95</v>
      </c>
      <c r="AP70" s="160">
        <v>0.63541666666666663</v>
      </c>
      <c r="AQ70" s="159">
        <v>26</v>
      </c>
      <c r="AR70" s="162">
        <f>AQ70*9/5+32</f>
        <v>78.8</v>
      </c>
      <c r="AS70" s="162">
        <v>228.2</v>
      </c>
      <c r="AT70" s="165">
        <v>0.153</v>
      </c>
      <c r="AU70" s="34"/>
    </row>
    <row r="71" spans="1:47" x14ac:dyDescent="0.25">
      <c r="E71" s="177"/>
      <c r="R71" s="177"/>
      <c r="AE71" s="177"/>
    </row>
    <row r="72" spans="1:47" x14ac:dyDescent="0.25">
      <c r="A72" s="175" t="s">
        <v>213</v>
      </c>
      <c r="B72" s="175" t="s">
        <v>71</v>
      </c>
      <c r="C72" s="175" t="s">
        <v>99</v>
      </c>
      <c r="D72" s="175" t="s">
        <v>100</v>
      </c>
      <c r="E72" s="176" t="s">
        <v>212</v>
      </c>
      <c r="F72" s="175" t="s">
        <v>101</v>
      </c>
      <c r="G72" s="175" t="s">
        <v>102</v>
      </c>
      <c r="I72" s="175" t="s">
        <v>77</v>
      </c>
      <c r="J72" s="175" t="s">
        <v>100</v>
      </c>
      <c r="K72" s="175" t="s">
        <v>101</v>
      </c>
      <c r="L72" s="175" t="s">
        <v>102</v>
      </c>
      <c r="N72" s="175" t="s">
        <v>213</v>
      </c>
      <c r="O72" s="175" t="s">
        <v>71</v>
      </c>
      <c r="P72" s="175" t="s">
        <v>99</v>
      </c>
      <c r="Q72" s="175" t="s">
        <v>100</v>
      </c>
      <c r="R72" s="176" t="s">
        <v>212</v>
      </c>
      <c r="S72" s="175" t="s">
        <v>101</v>
      </c>
      <c r="T72" s="175" t="s">
        <v>102</v>
      </c>
      <c r="V72" s="175" t="s">
        <v>83</v>
      </c>
      <c r="W72" s="175" t="s">
        <v>100</v>
      </c>
      <c r="X72" s="175" t="s">
        <v>101</v>
      </c>
      <c r="Y72" s="175" t="s">
        <v>102</v>
      </c>
      <c r="AA72" s="175" t="s">
        <v>213</v>
      </c>
      <c r="AB72" s="175" t="s">
        <v>71</v>
      </c>
      <c r="AC72" s="175" t="s">
        <v>99</v>
      </c>
      <c r="AD72" s="175" t="s">
        <v>100</v>
      </c>
      <c r="AE72" s="176" t="s">
        <v>212</v>
      </c>
      <c r="AF72" s="175" t="s">
        <v>101</v>
      </c>
      <c r="AG72" s="175" t="s">
        <v>102</v>
      </c>
      <c r="AI72" s="175" t="s">
        <v>90</v>
      </c>
      <c r="AJ72" s="175" t="s">
        <v>100</v>
      </c>
      <c r="AK72" s="175" t="s">
        <v>101</v>
      </c>
      <c r="AL72" s="175" t="s">
        <v>102</v>
      </c>
      <c r="AN72" s="175" t="s">
        <v>213</v>
      </c>
      <c r="AO72" s="175" t="s">
        <v>71</v>
      </c>
      <c r="AP72" s="175" t="s">
        <v>99</v>
      </c>
      <c r="AQ72" s="175" t="s">
        <v>100</v>
      </c>
      <c r="AR72" s="176" t="s">
        <v>212</v>
      </c>
      <c r="AS72" s="175" t="s">
        <v>101</v>
      </c>
      <c r="AT72" s="175" t="s">
        <v>102</v>
      </c>
      <c r="AU72" s="16"/>
    </row>
    <row r="73" spans="1:47" x14ac:dyDescent="0.25">
      <c r="A73" s="12" t="s">
        <v>211</v>
      </c>
      <c r="B73" s="12" t="s">
        <v>77</v>
      </c>
      <c r="C73" s="93">
        <v>0.49305555555555558</v>
      </c>
      <c r="D73" s="168">
        <v>17.2</v>
      </c>
      <c r="E73" s="158">
        <f>D73*9/5+32</f>
        <v>62.959999999999994</v>
      </c>
      <c r="F73" s="158">
        <v>167</v>
      </c>
      <c r="G73" s="167">
        <v>0.114</v>
      </c>
      <c r="H73" s="38"/>
      <c r="I73" s="169" t="s">
        <v>210</v>
      </c>
      <c r="J73" s="168">
        <f>AVERAGE(D73:D84)</f>
        <v>12.100000000000001</v>
      </c>
      <c r="K73" s="168">
        <f>AVERAGE(F73:F84)</f>
        <v>169.625</v>
      </c>
      <c r="L73" s="172">
        <f>AVERAGE(G73:G84)</f>
        <v>9.8666666666666666E-2</v>
      </c>
      <c r="N73" s="12" t="s">
        <v>211</v>
      </c>
      <c r="O73" s="12" t="s">
        <v>83</v>
      </c>
      <c r="P73" s="93">
        <v>0.4236111111111111</v>
      </c>
      <c r="Q73" s="168">
        <v>18.899999999999999</v>
      </c>
      <c r="R73" s="158">
        <f>Q73*9/5+32</f>
        <v>66.02</v>
      </c>
      <c r="S73" s="158">
        <v>162.4</v>
      </c>
      <c r="T73" s="174">
        <v>0.108</v>
      </c>
      <c r="U73" s="38"/>
      <c r="V73" s="169" t="s">
        <v>210</v>
      </c>
      <c r="W73" s="168">
        <f>AVERAGE(Q73:Q84)</f>
        <v>12.1</v>
      </c>
      <c r="X73" s="168">
        <f>AVERAGE(S73:S84)</f>
        <v>300.24166666666667</v>
      </c>
      <c r="Y73" s="172">
        <f>AVERAGE(T73:T84)</f>
        <v>0.10783333333333332</v>
      </c>
      <c r="AA73" s="12" t="s">
        <v>211</v>
      </c>
      <c r="AB73" s="12" t="s">
        <v>90</v>
      </c>
      <c r="AC73" s="93">
        <v>0.3923611111111111</v>
      </c>
      <c r="AD73" s="168">
        <v>20.9</v>
      </c>
      <c r="AE73" s="158">
        <f>AD73*9/5+32</f>
        <v>69.62</v>
      </c>
      <c r="AF73" s="158">
        <v>214.3</v>
      </c>
      <c r="AG73" s="173">
        <v>6.4000000000000001E-2</v>
      </c>
      <c r="AH73" s="38"/>
      <c r="AI73" s="169" t="s">
        <v>210</v>
      </c>
      <c r="AJ73" s="168">
        <f>AVERAGE(AD73:AD84)</f>
        <v>13.463636363636363</v>
      </c>
      <c r="AK73" s="168">
        <f>AVERAGE(AF73:AF84)</f>
        <v>217.23333333333338</v>
      </c>
      <c r="AL73" s="172">
        <f>AVERAGE(AG73:AG84)</f>
        <v>9.5833333333333326E-2</v>
      </c>
      <c r="AN73" s="13" t="s">
        <v>207</v>
      </c>
      <c r="AO73" s="12" t="s">
        <v>196</v>
      </c>
      <c r="AP73" s="93">
        <v>0.63541666666666663</v>
      </c>
      <c r="AQ73" s="168">
        <v>19.600000000000001</v>
      </c>
      <c r="AR73" s="162">
        <f>AQ73*9/5+32</f>
        <v>67.28</v>
      </c>
      <c r="AS73" s="171">
        <v>461.1</v>
      </c>
      <c r="AT73" s="165">
        <v>0.13200000000000001</v>
      </c>
      <c r="AU73" s="38"/>
    </row>
    <row r="74" spans="1:47" x14ac:dyDescent="0.25">
      <c r="A74" s="12" t="s">
        <v>209</v>
      </c>
      <c r="B74" s="12" t="s">
        <v>77</v>
      </c>
      <c r="C74" s="166">
        <v>0.49305555555555558</v>
      </c>
      <c r="D74" s="162">
        <v>20.5</v>
      </c>
      <c r="E74" s="158">
        <f>D74*9/5+32</f>
        <v>68.900000000000006</v>
      </c>
      <c r="F74" s="157">
        <v>261.3</v>
      </c>
      <c r="G74" s="165">
        <v>9.0999999999999998E-2</v>
      </c>
      <c r="I74" s="169" t="s">
        <v>208</v>
      </c>
      <c r="J74" s="168">
        <f>MAX(D73:D84)</f>
        <v>20.5</v>
      </c>
      <c r="K74" s="168">
        <f>MAX(F73:F84)</f>
        <v>579.4</v>
      </c>
      <c r="L74" s="12">
        <f>MAX(G73:G84)</f>
        <v>0.17199999999999999</v>
      </c>
      <c r="N74" s="12" t="s">
        <v>209</v>
      </c>
      <c r="O74" s="12" t="s">
        <v>83</v>
      </c>
      <c r="P74" s="93">
        <v>0.42708333333333331</v>
      </c>
      <c r="Q74" s="12">
        <v>20.7</v>
      </c>
      <c r="R74" s="158">
        <f>Q74*9/5+32</f>
        <v>69.259999999999991</v>
      </c>
      <c r="S74" s="158">
        <v>365.4</v>
      </c>
      <c r="T74" s="156">
        <v>0.121</v>
      </c>
      <c r="V74" s="169" t="s">
        <v>208</v>
      </c>
      <c r="W74" s="168">
        <f>MAX(Q73:Q84)</f>
        <v>20.7</v>
      </c>
      <c r="X74" s="168">
        <f>MAX(S73:S84)</f>
        <v>770.1</v>
      </c>
      <c r="Y74" s="12">
        <f>MAX(T73:T84)</f>
        <v>0.14599999999999999</v>
      </c>
      <c r="AA74" s="12" t="s">
        <v>209</v>
      </c>
      <c r="AB74" s="12" t="s">
        <v>90</v>
      </c>
      <c r="AC74" s="93">
        <v>0.39930555555555558</v>
      </c>
      <c r="AD74" s="168">
        <v>21.4</v>
      </c>
      <c r="AE74" s="158">
        <f>AD74*9/5+32</f>
        <v>70.52</v>
      </c>
      <c r="AF74" s="158">
        <v>248.9</v>
      </c>
      <c r="AG74" s="164">
        <v>5.6000000000000001E-2</v>
      </c>
      <c r="AI74" s="169" t="s">
        <v>208</v>
      </c>
      <c r="AJ74" s="168">
        <f>MAX(AD73:AD84)</f>
        <v>21.4</v>
      </c>
      <c r="AK74" s="168">
        <f>MAX(AF73:AF84)</f>
        <v>613.1</v>
      </c>
      <c r="AL74" s="12">
        <f>MAX(AG73:AG84)</f>
        <v>0.19400000000000001</v>
      </c>
      <c r="AN74" s="13" t="s">
        <v>207</v>
      </c>
      <c r="AO74" s="12" t="s">
        <v>194</v>
      </c>
      <c r="AP74" s="93">
        <v>0.61111111111111116</v>
      </c>
      <c r="AQ74" s="168">
        <v>16.7</v>
      </c>
      <c r="AR74" s="162">
        <f>AQ74*9/5+32</f>
        <v>62.059999999999995</v>
      </c>
      <c r="AS74" s="170">
        <v>40.799999999999997</v>
      </c>
      <c r="AT74" s="164">
        <v>7.0000000000000007E-2</v>
      </c>
    </row>
    <row r="75" spans="1:47" x14ac:dyDescent="0.25">
      <c r="A75" s="12" t="s">
        <v>206</v>
      </c>
      <c r="B75" s="12" t="s">
        <v>77</v>
      </c>
      <c r="C75" s="93">
        <v>0.5</v>
      </c>
      <c r="D75" s="168">
        <v>17.399999999999999</v>
      </c>
      <c r="E75" s="158">
        <f>D75*9/5+32</f>
        <v>63.32</v>
      </c>
      <c r="F75" s="167">
        <v>579.4</v>
      </c>
      <c r="G75" s="156">
        <v>0.17199999999999999</v>
      </c>
      <c r="I75" s="169" t="s">
        <v>205</v>
      </c>
      <c r="J75" s="168">
        <f>MIN(D73:D84)</f>
        <v>4.8</v>
      </c>
      <c r="K75" s="168">
        <f>MIN(F73:F84)</f>
        <v>34.1</v>
      </c>
      <c r="L75" s="12">
        <f>MIN(G73:G84)</f>
        <v>6.4000000000000001E-2</v>
      </c>
      <c r="N75" s="12" t="s">
        <v>206</v>
      </c>
      <c r="O75" s="12" t="s">
        <v>83</v>
      </c>
      <c r="P75" s="166">
        <v>0.4236111111111111</v>
      </c>
      <c r="Q75" s="162">
        <v>16.399999999999999</v>
      </c>
      <c r="R75" s="158">
        <f>Q75*9/5+32</f>
        <v>61.519999999999996</v>
      </c>
      <c r="S75" s="157">
        <v>365.4</v>
      </c>
      <c r="T75" s="156">
        <v>9.2999999999999999E-2</v>
      </c>
      <c r="V75" s="169" t="s">
        <v>205</v>
      </c>
      <c r="W75" s="168">
        <f>MIN(Q73:Q84)</f>
        <v>3.6</v>
      </c>
      <c r="X75" s="168">
        <f>MIN(S73:S84)</f>
        <v>91</v>
      </c>
      <c r="Y75" s="12">
        <f>MIN(T73:T84)</f>
        <v>8.8999999999999996E-2</v>
      </c>
      <c r="AA75" s="12" t="s">
        <v>206</v>
      </c>
      <c r="AB75" s="12" t="s">
        <v>90</v>
      </c>
      <c r="AC75" s="93">
        <v>0.39583333333333331</v>
      </c>
      <c r="AD75" s="12">
        <v>16.3</v>
      </c>
      <c r="AE75" s="158">
        <f>AD75*9/5+32</f>
        <v>61.34</v>
      </c>
      <c r="AF75" s="167">
        <v>613.1</v>
      </c>
      <c r="AG75" s="156">
        <v>0.11600000000000001</v>
      </c>
      <c r="AI75" s="169" t="s">
        <v>205</v>
      </c>
      <c r="AJ75" s="168">
        <f>MIN(AD73:AD84)</f>
        <v>6</v>
      </c>
      <c r="AK75" s="168">
        <f>MIN(AF73:AF84)</f>
        <v>50.4</v>
      </c>
      <c r="AL75" s="12">
        <f>MIN(AG73:AG84)</f>
        <v>5.6000000000000001E-2</v>
      </c>
      <c r="AN75" s="13" t="s">
        <v>202</v>
      </c>
      <c r="AO75" s="12" t="s">
        <v>196</v>
      </c>
      <c r="AP75" s="160">
        <v>0.30208333333333331</v>
      </c>
      <c r="AQ75" s="163">
        <v>10.9</v>
      </c>
      <c r="AR75" s="162">
        <f>AQ75*9/5+32</f>
        <v>51.620000000000005</v>
      </c>
      <c r="AS75" s="157">
        <v>201.4</v>
      </c>
      <c r="AT75" s="20" t="s">
        <v>89</v>
      </c>
      <c r="AU75" s="46"/>
    </row>
    <row r="76" spans="1:47" x14ac:dyDescent="0.25">
      <c r="A76" s="12" t="s">
        <v>204</v>
      </c>
      <c r="B76" s="12" t="s">
        <v>77</v>
      </c>
      <c r="C76" s="93">
        <v>0.5</v>
      </c>
      <c r="D76" s="48" t="s">
        <v>89</v>
      </c>
      <c r="E76" s="22" t="s">
        <v>89</v>
      </c>
      <c r="F76" s="170">
        <v>121.1</v>
      </c>
      <c r="G76" s="157">
        <v>6.7000000000000004E-2</v>
      </c>
      <c r="I76" s="169" t="s">
        <v>203</v>
      </c>
      <c r="J76" s="168">
        <f>MEDIAN(D73:D84)</f>
        <v>11.9</v>
      </c>
      <c r="K76" s="168">
        <f>MEDIAN(F73:F84)</f>
        <v>138.80000000000001</v>
      </c>
      <c r="L76" s="12">
        <f>MEDIAN(G73:G84)</f>
        <v>8.7499999999999994E-2</v>
      </c>
      <c r="N76" s="12" t="s">
        <v>204</v>
      </c>
      <c r="O76" s="12" t="s">
        <v>83</v>
      </c>
      <c r="P76" s="93">
        <v>0.43402777777777779</v>
      </c>
      <c r="Q76" s="48" t="s">
        <v>89</v>
      </c>
      <c r="R76" s="22" t="s">
        <v>89</v>
      </c>
      <c r="S76" s="158">
        <v>143.9</v>
      </c>
      <c r="T76" s="165">
        <v>8.8999999999999996E-2</v>
      </c>
      <c r="V76" s="169" t="s">
        <v>203</v>
      </c>
      <c r="W76" s="168">
        <f>MEDIAN(Q73:Q84)</f>
        <v>11.5</v>
      </c>
      <c r="X76" s="168">
        <f>MEDIAN(S73:S84)</f>
        <v>228.45</v>
      </c>
      <c r="Y76" s="12">
        <f>MEDIAN(T73:T84)</f>
        <v>0.10050000000000001</v>
      </c>
      <c r="AA76" s="12" t="s">
        <v>204</v>
      </c>
      <c r="AB76" s="12" t="s">
        <v>90</v>
      </c>
      <c r="AC76" s="93">
        <v>0.40277777777777779</v>
      </c>
      <c r="AD76" s="51" t="s">
        <v>89</v>
      </c>
      <c r="AE76" s="22" t="s">
        <v>89</v>
      </c>
      <c r="AF76" s="167">
        <v>435.2</v>
      </c>
      <c r="AG76" s="156">
        <v>0.19400000000000001</v>
      </c>
      <c r="AI76" s="169" t="s">
        <v>203</v>
      </c>
      <c r="AJ76" s="168">
        <f>MEDIAN(AD73:AD84)</f>
        <v>12.3</v>
      </c>
      <c r="AK76" s="168">
        <f>MEDIAN(AF73:AF84)</f>
        <v>180.65</v>
      </c>
      <c r="AL76" s="12">
        <f>MEDIAN(AG73:AG84)</f>
        <v>7.4999999999999997E-2</v>
      </c>
      <c r="AN76" s="13" t="s">
        <v>202</v>
      </c>
      <c r="AO76" s="12" t="s">
        <v>194</v>
      </c>
      <c r="AP76" s="160">
        <v>0.33124999999999999</v>
      </c>
      <c r="AQ76" s="159">
        <v>8.6</v>
      </c>
      <c r="AR76" s="162">
        <f>AQ76*9/5+32</f>
        <v>47.48</v>
      </c>
      <c r="AS76" s="162">
        <v>49.6</v>
      </c>
      <c r="AT76" s="20" t="s">
        <v>89</v>
      </c>
      <c r="AU76" s="34"/>
    </row>
    <row r="77" spans="1:47" x14ac:dyDescent="0.25">
      <c r="A77" s="12" t="s">
        <v>201</v>
      </c>
      <c r="B77" s="12" t="s">
        <v>77</v>
      </c>
      <c r="C77" s="160">
        <v>0.46180555555555558</v>
      </c>
      <c r="D77" s="159">
        <v>7.2</v>
      </c>
      <c r="E77" s="158">
        <f>D77*9/5+32</f>
        <v>44.96</v>
      </c>
      <c r="F77" s="162">
        <v>57.3</v>
      </c>
      <c r="G77" s="51" t="s">
        <v>89</v>
      </c>
      <c r="I77" s="169" t="s">
        <v>200</v>
      </c>
      <c r="J77" s="168">
        <f>J74-J75</f>
        <v>15.7</v>
      </c>
      <c r="K77" s="168">
        <f>K74-K75</f>
        <v>545.29999999999995</v>
      </c>
      <c r="L77" s="12">
        <f>L74-L75</f>
        <v>0.10799999999999998</v>
      </c>
      <c r="N77" s="12" t="s">
        <v>201</v>
      </c>
      <c r="O77" s="12" t="s">
        <v>83</v>
      </c>
      <c r="P77" s="160">
        <v>0.41319444444444442</v>
      </c>
      <c r="Q77" s="159">
        <v>7.1</v>
      </c>
      <c r="R77" s="158">
        <f>Q77*9/5+32</f>
        <v>44.78</v>
      </c>
      <c r="S77" s="162">
        <v>101.4</v>
      </c>
      <c r="T77" s="51" t="s">
        <v>89</v>
      </c>
      <c r="V77" s="169" t="s">
        <v>200</v>
      </c>
      <c r="W77" s="168">
        <f>W74-W75</f>
        <v>17.099999999999998</v>
      </c>
      <c r="X77" s="168">
        <f>X74-X75</f>
        <v>679.1</v>
      </c>
      <c r="Y77" s="12">
        <f>Y74-Y75</f>
        <v>5.6999999999999995E-2</v>
      </c>
      <c r="AA77" s="12" t="s">
        <v>201</v>
      </c>
      <c r="AB77" s="12" t="s">
        <v>90</v>
      </c>
      <c r="AC77" s="160">
        <v>0.39583333333333331</v>
      </c>
      <c r="AD77" s="159">
        <v>8.4</v>
      </c>
      <c r="AE77" s="158">
        <f>AD77*9/5+32</f>
        <v>47.120000000000005</v>
      </c>
      <c r="AF77" s="162">
        <v>151.5</v>
      </c>
      <c r="AG77" s="51" t="s">
        <v>89</v>
      </c>
      <c r="AI77" s="169" t="s">
        <v>200</v>
      </c>
      <c r="AJ77" s="168">
        <f>AJ74-AJ75</f>
        <v>15.399999999999999</v>
      </c>
      <c r="AK77" s="168">
        <f>AK74-AK75</f>
        <v>562.70000000000005</v>
      </c>
      <c r="AL77" s="12">
        <f>AL74-AL75</f>
        <v>0.13800000000000001</v>
      </c>
      <c r="AN77" s="12" t="s">
        <v>198</v>
      </c>
      <c r="AO77" s="12" t="s">
        <v>196</v>
      </c>
      <c r="AP77" s="160">
        <v>0.61458333333333337</v>
      </c>
      <c r="AQ77" s="159">
        <v>14.2</v>
      </c>
      <c r="AR77" s="162">
        <f>AQ77*9/5+32</f>
        <v>57.56</v>
      </c>
      <c r="AS77" s="163">
        <v>95.9</v>
      </c>
      <c r="AT77" s="20" t="s">
        <v>89</v>
      </c>
      <c r="AU77" s="16"/>
    </row>
    <row r="78" spans="1:47" x14ac:dyDescent="0.25">
      <c r="A78" s="12" t="s">
        <v>199</v>
      </c>
      <c r="B78" s="12" t="s">
        <v>77</v>
      </c>
      <c r="C78" s="160">
        <v>0.48958333333333331</v>
      </c>
      <c r="D78" s="159">
        <v>7.1</v>
      </c>
      <c r="E78" s="158">
        <f>D78*9/5+32</f>
        <v>44.78</v>
      </c>
      <c r="F78" s="157">
        <v>249.5</v>
      </c>
      <c r="G78" s="51" t="s">
        <v>89</v>
      </c>
      <c r="N78" s="12" t="s">
        <v>199</v>
      </c>
      <c r="O78" s="12" t="s">
        <v>83</v>
      </c>
      <c r="P78" s="160">
        <v>0.43055555555555558</v>
      </c>
      <c r="Q78" s="159">
        <v>7.4</v>
      </c>
      <c r="R78" s="158">
        <f>Q78*9/5+32</f>
        <v>45.32</v>
      </c>
      <c r="S78" s="162">
        <v>218.7</v>
      </c>
      <c r="T78" s="51" t="s">
        <v>89</v>
      </c>
      <c r="AA78" s="12" t="s">
        <v>199</v>
      </c>
      <c r="AB78" s="12" t="s">
        <v>90</v>
      </c>
      <c r="AC78" s="160">
        <v>0.39930555555555558</v>
      </c>
      <c r="AD78" s="159">
        <v>8.5</v>
      </c>
      <c r="AE78" s="158">
        <f>AD78*9/5+32</f>
        <v>47.3</v>
      </c>
      <c r="AF78" s="162">
        <v>209.8</v>
      </c>
      <c r="AG78" s="51" t="s">
        <v>89</v>
      </c>
      <c r="AN78" s="12" t="s">
        <v>198</v>
      </c>
      <c r="AO78" s="12" t="s">
        <v>194</v>
      </c>
      <c r="AP78" s="160">
        <v>0.59027777777777779</v>
      </c>
      <c r="AQ78" s="159">
        <v>12.4</v>
      </c>
      <c r="AR78" s="162">
        <f>AQ78*9/5+32</f>
        <v>54.32</v>
      </c>
      <c r="AS78" s="159">
        <v>4.0999999999999996</v>
      </c>
      <c r="AT78" s="20" t="s">
        <v>89</v>
      </c>
      <c r="AU78" s="16"/>
    </row>
    <row r="79" spans="1:47" x14ac:dyDescent="0.25">
      <c r="A79" s="12" t="s">
        <v>197</v>
      </c>
      <c r="B79" s="12" t="s">
        <v>77</v>
      </c>
      <c r="C79" s="160">
        <v>0.50347222222222221</v>
      </c>
      <c r="D79" s="159">
        <v>4.8</v>
      </c>
      <c r="E79" s="158">
        <f>D79*9/5+32</f>
        <v>40.64</v>
      </c>
      <c r="F79" s="162">
        <v>36.9</v>
      </c>
      <c r="G79" s="51" t="s">
        <v>89</v>
      </c>
      <c r="N79" s="12" t="s">
        <v>197</v>
      </c>
      <c r="O79" s="12" t="s">
        <v>83</v>
      </c>
      <c r="P79" s="160">
        <v>0.43402777777777779</v>
      </c>
      <c r="Q79" s="159">
        <v>3.6</v>
      </c>
      <c r="R79" s="158">
        <f>Q79*9/5+32</f>
        <v>38.479999999999997</v>
      </c>
      <c r="S79" s="162">
        <v>238.2</v>
      </c>
      <c r="T79" s="51" t="s">
        <v>89</v>
      </c>
      <c r="AA79" s="12" t="s">
        <v>197</v>
      </c>
      <c r="AB79" s="12" t="s">
        <v>90</v>
      </c>
      <c r="AC79" s="160">
        <v>0.40625</v>
      </c>
      <c r="AD79" s="159">
        <v>6</v>
      </c>
      <c r="AE79" s="158">
        <f>AD79*9/5+32</f>
        <v>42.8</v>
      </c>
      <c r="AF79" s="157">
        <v>128.1</v>
      </c>
      <c r="AG79" s="51" t="s">
        <v>89</v>
      </c>
      <c r="AN79" s="12"/>
      <c r="AO79" s="12" t="s">
        <v>196</v>
      </c>
      <c r="AP79" s="160"/>
      <c r="AQ79" s="163"/>
      <c r="AR79" s="158"/>
      <c r="AS79" s="163"/>
      <c r="AT79" s="167"/>
      <c r="AU79" s="16"/>
    </row>
    <row r="80" spans="1:47" x14ac:dyDescent="0.25">
      <c r="A80" s="12" t="s">
        <v>195</v>
      </c>
      <c r="B80" s="12" t="s">
        <v>77</v>
      </c>
      <c r="C80" s="160">
        <v>0.49652777777777779</v>
      </c>
      <c r="D80" s="159">
        <v>7</v>
      </c>
      <c r="E80" s="158">
        <f>D80*9/5+32</f>
        <v>44.6</v>
      </c>
      <c r="F80" s="162">
        <v>98.7</v>
      </c>
      <c r="G80" s="51" t="s">
        <v>89</v>
      </c>
      <c r="N80" s="12" t="s">
        <v>195</v>
      </c>
      <c r="O80" s="12" t="s">
        <v>83</v>
      </c>
      <c r="P80" s="160">
        <v>0.42708333333333331</v>
      </c>
      <c r="Q80" s="159">
        <v>7.3</v>
      </c>
      <c r="R80" s="158">
        <f>Q80*9/5+32</f>
        <v>45.14</v>
      </c>
      <c r="S80" s="161">
        <v>770.1</v>
      </c>
      <c r="T80" s="51" t="s">
        <v>89</v>
      </c>
      <c r="AA80" s="12" t="s">
        <v>195</v>
      </c>
      <c r="AB80" s="12" t="s">
        <v>90</v>
      </c>
      <c r="AC80" s="160">
        <v>0.39930555555555558</v>
      </c>
      <c r="AD80" s="163">
        <v>8.5</v>
      </c>
      <c r="AE80" s="158">
        <f>AD80*9/5+32</f>
        <v>47.3</v>
      </c>
      <c r="AF80" s="162">
        <v>66.900000000000006</v>
      </c>
      <c r="AG80" s="51" t="s">
        <v>89</v>
      </c>
      <c r="AN80" s="12"/>
      <c r="AO80" s="12" t="s">
        <v>194</v>
      </c>
      <c r="AP80" s="160"/>
      <c r="AQ80" s="159"/>
      <c r="AR80" s="158"/>
      <c r="AS80" s="163"/>
      <c r="AT80" s="167"/>
      <c r="AU80" s="16"/>
    </row>
    <row r="81" spans="1:33" x14ac:dyDescent="0.25">
      <c r="A81" s="12" t="s">
        <v>193</v>
      </c>
      <c r="B81" s="12" t="s">
        <v>77</v>
      </c>
      <c r="C81" s="160">
        <v>0.49652777777777779</v>
      </c>
      <c r="D81" s="159">
        <v>9.3000000000000007</v>
      </c>
      <c r="E81" s="158">
        <f>D81*9/5+32</f>
        <v>48.74</v>
      </c>
      <c r="F81" s="162">
        <v>34.1</v>
      </c>
      <c r="G81" s="51" t="s">
        <v>89</v>
      </c>
      <c r="N81" s="12" t="s">
        <v>193</v>
      </c>
      <c r="O81" s="12" t="s">
        <v>83</v>
      </c>
      <c r="P81" s="160">
        <v>0.43402777777777779</v>
      </c>
      <c r="Q81" s="159">
        <v>8.9</v>
      </c>
      <c r="R81" s="158">
        <f>Q81*9/5+32</f>
        <v>48.02</v>
      </c>
      <c r="S81" s="157">
        <v>143.9</v>
      </c>
      <c r="T81" s="51" t="s">
        <v>89</v>
      </c>
      <c r="AA81" s="12" t="s">
        <v>193</v>
      </c>
      <c r="AB81" s="12" t="s">
        <v>90</v>
      </c>
      <c r="AC81" s="160">
        <v>0.40625</v>
      </c>
      <c r="AD81" s="159">
        <v>9.8000000000000007</v>
      </c>
      <c r="AE81" s="158">
        <f>AD81*9/5+32</f>
        <v>49.64</v>
      </c>
      <c r="AF81" s="162">
        <v>50.4</v>
      </c>
      <c r="AG81" s="51" t="s">
        <v>89</v>
      </c>
    </row>
    <row r="82" spans="1:33" x14ac:dyDescent="0.25">
      <c r="A82" s="12" t="s">
        <v>192</v>
      </c>
      <c r="B82" s="12" t="s">
        <v>77</v>
      </c>
      <c r="C82" s="160">
        <v>0.49305555555555558</v>
      </c>
      <c r="D82" s="159">
        <v>11.9</v>
      </c>
      <c r="E82" s="158">
        <f>D82*9/5+32</f>
        <v>53.42</v>
      </c>
      <c r="F82" s="163">
        <v>156.5</v>
      </c>
      <c r="G82" s="51" t="s">
        <v>89</v>
      </c>
      <c r="N82" s="12" t="s">
        <v>192</v>
      </c>
      <c r="O82" s="12" t="s">
        <v>83</v>
      </c>
      <c r="P82" s="166">
        <v>0.42708333333333331</v>
      </c>
      <c r="Q82" s="157">
        <v>11.5</v>
      </c>
      <c r="R82" s="158">
        <f>Q82*9/5+32</f>
        <v>52.7</v>
      </c>
      <c r="S82" s="162">
        <v>91</v>
      </c>
      <c r="T82" s="51" t="s">
        <v>89</v>
      </c>
      <c r="AA82" s="12" t="s">
        <v>192</v>
      </c>
      <c r="AB82" s="12" t="s">
        <v>90</v>
      </c>
      <c r="AC82" s="160">
        <v>0.40277777777777779</v>
      </c>
      <c r="AD82" s="163">
        <v>12.3</v>
      </c>
      <c r="AE82" s="158">
        <f>AD82*9/5+32</f>
        <v>54.14</v>
      </c>
      <c r="AF82" s="162">
        <v>90.9</v>
      </c>
      <c r="AG82" s="51" t="s">
        <v>89</v>
      </c>
    </row>
    <row r="83" spans="1:33" x14ac:dyDescent="0.25">
      <c r="A83" s="12" t="s">
        <v>191</v>
      </c>
      <c r="B83" s="12" t="s">
        <v>77</v>
      </c>
      <c r="C83" s="160">
        <v>0.50347222222222221</v>
      </c>
      <c r="D83" s="163">
        <v>12.9</v>
      </c>
      <c r="E83" s="158">
        <f>D83*9/5+32</f>
        <v>55.22</v>
      </c>
      <c r="F83" s="157">
        <v>86.5</v>
      </c>
      <c r="G83" s="157">
        <v>6.4000000000000001E-2</v>
      </c>
      <c r="N83" s="12" t="s">
        <v>191</v>
      </c>
      <c r="O83" s="12" t="s">
        <v>83</v>
      </c>
      <c r="P83" s="166">
        <v>0.4236111111111111</v>
      </c>
      <c r="Q83" s="157">
        <v>12.6</v>
      </c>
      <c r="R83" s="158">
        <f>Q83*9/5+32</f>
        <v>54.68</v>
      </c>
      <c r="S83" s="157">
        <v>275.5</v>
      </c>
      <c r="T83" s="165">
        <v>0.09</v>
      </c>
      <c r="AA83" s="12" t="s">
        <v>191</v>
      </c>
      <c r="AB83" s="12" t="s">
        <v>90</v>
      </c>
      <c r="AC83" s="160">
        <v>0.39930555555555558</v>
      </c>
      <c r="AD83" s="159">
        <v>15.7</v>
      </c>
      <c r="AE83" s="158">
        <f>AD83*9/5+32</f>
        <v>60.26</v>
      </c>
      <c r="AF83" s="162">
        <v>52.9</v>
      </c>
      <c r="AG83" s="164">
        <v>5.8999999999999997E-2</v>
      </c>
    </row>
    <row r="84" spans="1:33" x14ac:dyDescent="0.25">
      <c r="A84" s="12" t="s">
        <v>190</v>
      </c>
      <c r="B84" s="12" t="s">
        <v>77</v>
      </c>
      <c r="C84" s="160">
        <v>0.49652777777777779</v>
      </c>
      <c r="D84" s="163">
        <v>17.8</v>
      </c>
      <c r="E84" s="158">
        <f>D84*9/5+32</f>
        <v>64.040000000000006</v>
      </c>
      <c r="F84" s="162">
        <v>187.2</v>
      </c>
      <c r="G84" s="156">
        <v>8.4000000000000005E-2</v>
      </c>
      <c r="N84" s="12" t="s">
        <v>190</v>
      </c>
      <c r="O84" s="12" t="s">
        <v>83</v>
      </c>
      <c r="P84" s="160">
        <v>0.4201388888888889</v>
      </c>
      <c r="Q84" s="159">
        <v>18.7</v>
      </c>
      <c r="R84" s="158">
        <f>Q84*9/5+32</f>
        <v>65.66</v>
      </c>
      <c r="S84" s="161">
        <v>727</v>
      </c>
      <c r="T84" s="156">
        <v>0.14599999999999999</v>
      </c>
      <c r="AA84" s="12" t="s">
        <v>190</v>
      </c>
      <c r="AB84" s="12" t="s">
        <v>90</v>
      </c>
      <c r="AC84" s="160">
        <v>0.39930555555555558</v>
      </c>
      <c r="AD84" s="159">
        <v>20.3</v>
      </c>
      <c r="AE84" s="158">
        <f>AD84*9/5+32</f>
        <v>68.540000000000006</v>
      </c>
      <c r="AF84" s="157">
        <v>344.8</v>
      </c>
      <c r="AG84" s="156">
        <v>8.5999999999999993E-2</v>
      </c>
    </row>
    <row r="86" spans="1:33" x14ac:dyDescent="0.25">
      <c r="A86" t="s">
        <v>189</v>
      </c>
    </row>
    <row r="87" spans="1:33" x14ac:dyDescent="0.25">
      <c r="A87" t="s">
        <v>188</v>
      </c>
    </row>
    <row r="88" spans="1:33" x14ac:dyDescent="0.25">
      <c r="A88" s="155" t="s">
        <v>187</v>
      </c>
    </row>
    <row r="89" spans="1:33" x14ac:dyDescent="0.25">
      <c r="A89" s="38" t="s">
        <v>186</v>
      </c>
    </row>
  </sheetData>
  <mergeCells count="4">
    <mergeCell ref="A1:G1"/>
    <mergeCell ref="N1:T1"/>
    <mergeCell ref="AA1:AG1"/>
    <mergeCell ref="AN1:AT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4EAF7-0092-4034-A335-D89B1785CA21}">
  <dimension ref="A1:Y41"/>
  <sheetViews>
    <sheetView workbookViewId="0">
      <selection sqref="A1:K1"/>
    </sheetView>
  </sheetViews>
  <sheetFormatPr defaultRowHeight="15" x14ac:dyDescent="0.25"/>
  <cols>
    <col min="1" max="1" width="11.5703125" bestFit="1" customWidth="1"/>
    <col min="2" max="2" width="12.85546875" style="16" bestFit="1" customWidth="1"/>
    <col min="3" max="3" width="5.85546875" style="16" bestFit="1" customWidth="1"/>
    <col min="4" max="4" width="11.42578125" bestFit="1" customWidth="1"/>
    <col min="5" max="5" width="10.28515625" bestFit="1" customWidth="1"/>
    <col min="6" max="6" width="10.85546875" bestFit="1" customWidth="1"/>
    <col min="7" max="7" width="18" bestFit="1" customWidth="1"/>
    <col min="8" max="8" width="6" bestFit="1" customWidth="1"/>
    <col min="9" max="9" width="9" bestFit="1" customWidth="1"/>
    <col min="10" max="10" width="5" bestFit="1" customWidth="1"/>
    <col min="11" max="11" width="12.140625" bestFit="1" customWidth="1"/>
    <col min="12" max="12" width="7.5703125" bestFit="1" customWidth="1"/>
    <col min="14" max="14" width="11.5703125" bestFit="1" customWidth="1"/>
    <col min="15" max="15" width="12.85546875" bestFit="1" customWidth="1"/>
    <col min="16" max="16" width="5.85546875" bestFit="1" customWidth="1"/>
    <col min="17" max="17" width="11.42578125" bestFit="1" customWidth="1"/>
    <col min="18" max="18" width="10.28515625" bestFit="1" customWidth="1"/>
    <col min="19" max="19" width="10.85546875" bestFit="1" customWidth="1"/>
    <col min="20" max="20" width="18" bestFit="1" customWidth="1"/>
    <col min="21" max="21" width="6.28515625" bestFit="1" customWidth="1"/>
    <col min="22" max="22" width="9" bestFit="1" customWidth="1"/>
    <col min="23" max="23" width="5" bestFit="1" customWidth="1"/>
    <col min="24" max="24" width="12.140625" bestFit="1" customWidth="1"/>
    <col min="25" max="25" width="7.5703125" bestFit="1" customWidth="1"/>
  </cols>
  <sheetData>
    <row r="1" spans="1:25" ht="15.75" thickBot="1" x14ac:dyDescent="0.3">
      <c r="A1" s="61" t="s">
        <v>96</v>
      </c>
      <c r="B1" s="62"/>
      <c r="C1" s="62"/>
      <c r="D1" s="62"/>
      <c r="E1" s="62"/>
      <c r="F1" s="62"/>
      <c r="G1" s="62"/>
      <c r="H1" s="62"/>
      <c r="I1" s="62"/>
      <c r="J1" s="62"/>
      <c r="K1" s="63"/>
      <c r="L1" s="14"/>
      <c r="M1" s="14"/>
      <c r="N1" s="61" t="s">
        <v>96</v>
      </c>
      <c r="O1" s="62"/>
      <c r="P1" s="62"/>
      <c r="Q1" s="62"/>
      <c r="R1" s="62"/>
      <c r="S1" s="62"/>
      <c r="T1" s="62"/>
      <c r="U1" s="62"/>
      <c r="V1" s="62"/>
      <c r="W1" s="62"/>
      <c r="X1" s="63"/>
    </row>
    <row r="2" spans="1:25" x14ac:dyDescent="0.25">
      <c r="A2" s="15" t="s">
        <v>97</v>
      </c>
      <c r="B2" s="15" t="s">
        <v>98</v>
      </c>
      <c r="C2" s="15" t="s">
        <v>71</v>
      </c>
      <c r="D2" s="15" t="s">
        <v>99</v>
      </c>
      <c r="E2" s="15" t="s">
        <v>100</v>
      </c>
      <c r="F2" s="15" t="s">
        <v>101</v>
      </c>
      <c r="G2" s="15" t="s">
        <v>102</v>
      </c>
      <c r="H2" s="15" t="s">
        <v>103</v>
      </c>
      <c r="I2" s="15" t="s">
        <v>104</v>
      </c>
      <c r="J2" s="15" t="s">
        <v>105</v>
      </c>
      <c r="K2" s="15" t="s">
        <v>106</v>
      </c>
      <c r="L2" s="16"/>
      <c r="M2" s="16"/>
      <c r="N2" s="17" t="s">
        <v>97</v>
      </c>
      <c r="O2" s="17" t="s">
        <v>98</v>
      </c>
      <c r="P2" s="17" t="s">
        <v>71</v>
      </c>
      <c r="Q2" s="17" t="s">
        <v>99</v>
      </c>
      <c r="R2" s="17" t="s">
        <v>100</v>
      </c>
      <c r="S2" s="17" t="s">
        <v>101</v>
      </c>
      <c r="T2" s="17" t="s">
        <v>102</v>
      </c>
      <c r="U2" s="17" t="s">
        <v>103</v>
      </c>
      <c r="V2" s="17" t="s">
        <v>104</v>
      </c>
      <c r="W2" s="17" t="s">
        <v>105</v>
      </c>
      <c r="X2" s="17" t="s">
        <v>106</v>
      </c>
    </row>
    <row r="3" spans="1:25" x14ac:dyDescent="0.25">
      <c r="A3" s="18">
        <v>46054</v>
      </c>
      <c r="B3" s="19" t="s">
        <v>107</v>
      </c>
      <c r="C3" s="20" t="s">
        <v>108</v>
      </c>
      <c r="D3" s="21">
        <v>0.57986111111111116</v>
      </c>
      <c r="E3" s="22">
        <v>9.4</v>
      </c>
      <c r="F3" s="20">
        <v>54.7</v>
      </c>
      <c r="G3" s="23">
        <v>0.68</v>
      </c>
      <c r="H3" s="24">
        <v>3.4950000000000001</v>
      </c>
      <c r="I3" s="25">
        <v>7.3</v>
      </c>
      <c r="J3" s="25">
        <v>7.21</v>
      </c>
      <c r="K3" s="22">
        <v>210</v>
      </c>
      <c r="L3" s="16"/>
      <c r="M3" s="16"/>
      <c r="N3" s="26"/>
      <c r="O3" s="27" t="s">
        <v>109</v>
      </c>
      <c r="P3" s="28" t="s">
        <v>110</v>
      </c>
      <c r="Q3" s="29"/>
      <c r="R3" s="30"/>
      <c r="S3" s="31"/>
      <c r="T3" s="31"/>
      <c r="U3" s="28"/>
      <c r="V3" s="32"/>
      <c r="W3" s="33"/>
      <c r="X3" s="32"/>
    </row>
    <row r="4" spans="1:25" x14ac:dyDescent="0.25">
      <c r="A4" s="18">
        <v>46113</v>
      </c>
      <c r="B4" s="19" t="s">
        <v>111</v>
      </c>
      <c r="C4" s="20" t="s">
        <v>108</v>
      </c>
      <c r="D4" s="21" t="s">
        <v>89</v>
      </c>
      <c r="E4" s="20" t="s">
        <v>89</v>
      </c>
      <c r="F4" s="22" t="s">
        <v>89</v>
      </c>
      <c r="G4" s="20" t="s">
        <v>89</v>
      </c>
      <c r="H4" s="24" t="s">
        <v>89</v>
      </c>
      <c r="I4" s="25" t="s">
        <v>89</v>
      </c>
      <c r="J4" s="25" t="s">
        <v>89</v>
      </c>
      <c r="K4" s="22" t="s">
        <v>89</v>
      </c>
      <c r="L4" s="34"/>
      <c r="M4" s="34"/>
      <c r="N4" s="26"/>
      <c r="O4" s="27" t="s">
        <v>107</v>
      </c>
      <c r="P4" s="28" t="s">
        <v>110</v>
      </c>
      <c r="Q4" s="29"/>
      <c r="R4" s="32"/>
      <c r="S4" s="35"/>
      <c r="T4" s="36"/>
      <c r="U4" s="37"/>
      <c r="V4" s="32"/>
      <c r="W4" s="33"/>
      <c r="X4" s="32"/>
      <c r="Y4" s="38"/>
    </row>
    <row r="5" spans="1:25" x14ac:dyDescent="0.25">
      <c r="A5" s="18">
        <v>46174</v>
      </c>
      <c r="B5" s="19" t="s">
        <v>109</v>
      </c>
      <c r="C5" s="20" t="s">
        <v>108</v>
      </c>
      <c r="D5" s="21" t="s">
        <v>89</v>
      </c>
      <c r="E5" s="20" t="s">
        <v>89</v>
      </c>
      <c r="F5" s="22" t="s">
        <v>89</v>
      </c>
      <c r="G5" s="20" t="s">
        <v>89</v>
      </c>
      <c r="H5" s="24" t="s">
        <v>89</v>
      </c>
      <c r="I5" s="25" t="s">
        <v>89</v>
      </c>
      <c r="J5" s="25" t="s">
        <v>89</v>
      </c>
      <c r="K5" s="22" t="s">
        <v>89</v>
      </c>
      <c r="L5" s="34"/>
      <c r="M5" s="34"/>
      <c r="N5" s="26"/>
      <c r="O5" s="27" t="s">
        <v>111</v>
      </c>
      <c r="P5" s="28" t="s">
        <v>110</v>
      </c>
      <c r="Q5" s="29"/>
      <c r="R5" s="32"/>
      <c r="S5" s="39"/>
      <c r="T5" s="31"/>
      <c r="U5" s="40"/>
      <c r="V5" s="32"/>
      <c r="W5" s="33"/>
      <c r="X5" s="32"/>
      <c r="Y5" s="38"/>
    </row>
    <row r="6" spans="1:25" x14ac:dyDescent="0.25">
      <c r="A6" s="15" t="s">
        <v>97</v>
      </c>
      <c r="B6" s="15" t="s">
        <v>98</v>
      </c>
      <c r="C6" s="15" t="s">
        <v>71</v>
      </c>
      <c r="D6" s="15" t="s">
        <v>99</v>
      </c>
      <c r="E6" s="15" t="s">
        <v>100</v>
      </c>
      <c r="F6" s="15" t="s">
        <v>101</v>
      </c>
      <c r="G6" s="15" t="s">
        <v>102</v>
      </c>
      <c r="H6" s="15" t="s">
        <v>103</v>
      </c>
      <c r="I6" s="15" t="s">
        <v>104</v>
      </c>
      <c r="J6" s="15" t="s">
        <v>105</v>
      </c>
      <c r="K6" s="15" t="s">
        <v>106</v>
      </c>
      <c r="L6" s="41"/>
      <c r="M6" s="41"/>
      <c r="N6" s="17" t="s">
        <v>97</v>
      </c>
      <c r="O6" s="17" t="s">
        <v>98</v>
      </c>
      <c r="P6" s="17" t="s">
        <v>71</v>
      </c>
      <c r="Q6" s="17" t="s">
        <v>99</v>
      </c>
      <c r="R6" s="17" t="s">
        <v>100</v>
      </c>
      <c r="S6" s="17" t="s">
        <v>101</v>
      </c>
      <c r="T6" s="17" t="s">
        <v>102</v>
      </c>
      <c r="U6" s="17" t="s">
        <v>103</v>
      </c>
      <c r="V6" s="17" t="s">
        <v>104</v>
      </c>
      <c r="W6" s="17" t="s">
        <v>105</v>
      </c>
      <c r="X6" s="17" t="s">
        <v>106</v>
      </c>
      <c r="Y6" s="38"/>
    </row>
    <row r="7" spans="1:25" x14ac:dyDescent="0.25">
      <c r="A7" s="18">
        <v>46054</v>
      </c>
      <c r="B7" s="19" t="s">
        <v>107</v>
      </c>
      <c r="C7" s="20" t="s">
        <v>112</v>
      </c>
      <c r="D7" s="21">
        <v>0.56944444444444442</v>
      </c>
      <c r="E7" s="22">
        <v>9.9</v>
      </c>
      <c r="F7" s="42">
        <v>2419.1999999999998</v>
      </c>
      <c r="G7" s="42">
        <v>0.34100000000000003</v>
      </c>
      <c r="H7" s="24">
        <v>4.2549999999999999</v>
      </c>
      <c r="I7" s="22">
        <v>30.5</v>
      </c>
      <c r="J7" s="25">
        <v>7.44</v>
      </c>
      <c r="K7" s="22">
        <v>131.30000000000001</v>
      </c>
      <c r="N7" s="26"/>
      <c r="O7" s="27" t="s">
        <v>109</v>
      </c>
      <c r="P7" s="28" t="s">
        <v>113</v>
      </c>
      <c r="Q7" s="29"/>
      <c r="R7" s="32"/>
      <c r="S7" s="39"/>
      <c r="T7" s="31"/>
      <c r="U7" s="28"/>
      <c r="V7" s="33"/>
      <c r="W7" s="33"/>
      <c r="X7" s="32"/>
    </row>
    <row r="8" spans="1:25" x14ac:dyDescent="0.25">
      <c r="A8" s="18">
        <v>46113</v>
      </c>
      <c r="B8" s="19" t="s">
        <v>111</v>
      </c>
      <c r="C8" s="20" t="s">
        <v>112</v>
      </c>
      <c r="D8" s="21">
        <v>0.54513888888888884</v>
      </c>
      <c r="E8" s="22">
        <v>10.6</v>
      </c>
      <c r="F8" s="42">
        <v>980.4</v>
      </c>
      <c r="G8" s="42">
        <v>0.42799999999999999</v>
      </c>
      <c r="H8" s="24">
        <v>5.28</v>
      </c>
      <c r="I8" s="25">
        <v>5.67</v>
      </c>
      <c r="J8" s="25">
        <v>7.78</v>
      </c>
      <c r="K8" s="22">
        <v>291</v>
      </c>
      <c r="N8" s="26"/>
      <c r="O8" s="27" t="s">
        <v>107</v>
      </c>
      <c r="P8" s="28" t="s">
        <v>113</v>
      </c>
      <c r="Q8" s="43"/>
      <c r="R8" s="44"/>
      <c r="S8" s="28"/>
      <c r="T8" s="28"/>
      <c r="U8" s="37"/>
      <c r="V8" s="44"/>
      <c r="W8" s="45"/>
      <c r="X8" s="44"/>
    </row>
    <row r="9" spans="1:25" x14ac:dyDescent="0.25">
      <c r="A9" s="18">
        <v>46174</v>
      </c>
      <c r="B9" s="19" t="s">
        <v>109</v>
      </c>
      <c r="C9" s="20" t="s">
        <v>112</v>
      </c>
      <c r="D9" s="21" t="s">
        <v>89</v>
      </c>
      <c r="E9" s="20" t="s">
        <v>89</v>
      </c>
      <c r="F9" s="22" t="s">
        <v>89</v>
      </c>
      <c r="G9" s="20" t="s">
        <v>89</v>
      </c>
      <c r="H9" s="24" t="s">
        <v>89</v>
      </c>
      <c r="I9" s="25" t="s">
        <v>89</v>
      </c>
      <c r="J9" s="25" t="s">
        <v>89</v>
      </c>
      <c r="K9" s="22" t="s">
        <v>89</v>
      </c>
      <c r="L9" s="46"/>
      <c r="M9" s="34"/>
      <c r="N9" s="26"/>
      <c r="O9" s="27" t="s">
        <v>111</v>
      </c>
      <c r="P9" s="28" t="s">
        <v>113</v>
      </c>
      <c r="Q9" s="43"/>
      <c r="R9" s="44"/>
      <c r="S9" s="35"/>
      <c r="T9" s="31"/>
      <c r="U9" s="28"/>
      <c r="V9" s="44"/>
      <c r="W9" s="45"/>
      <c r="X9" s="44"/>
    </row>
    <row r="10" spans="1:25" x14ac:dyDescent="0.25">
      <c r="A10" s="15" t="s">
        <v>97</v>
      </c>
      <c r="B10" s="15" t="s">
        <v>98</v>
      </c>
      <c r="C10" s="15" t="s">
        <v>71</v>
      </c>
      <c r="D10" s="15" t="s">
        <v>99</v>
      </c>
      <c r="E10" s="15" t="s">
        <v>100</v>
      </c>
      <c r="F10" s="15" t="s">
        <v>101</v>
      </c>
      <c r="G10" s="15" t="s">
        <v>102</v>
      </c>
      <c r="H10" s="15" t="s">
        <v>103</v>
      </c>
      <c r="I10" s="15" t="s">
        <v>104</v>
      </c>
      <c r="J10" s="15" t="s">
        <v>105</v>
      </c>
      <c r="K10" s="15" t="s">
        <v>106</v>
      </c>
      <c r="L10" s="46"/>
      <c r="M10" s="34"/>
      <c r="N10" s="17" t="s">
        <v>97</v>
      </c>
      <c r="O10" s="17" t="s">
        <v>98</v>
      </c>
      <c r="P10" s="17" t="s">
        <v>71</v>
      </c>
      <c r="Q10" s="17" t="s">
        <v>99</v>
      </c>
      <c r="R10" s="17" t="s">
        <v>100</v>
      </c>
      <c r="S10" s="17" t="s">
        <v>101</v>
      </c>
      <c r="T10" s="17" t="s">
        <v>102</v>
      </c>
      <c r="U10" s="17" t="s">
        <v>103</v>
      </c>
      <c r="V10" s="17" t="s">
        <v>104</v>
      </c>
      <c r="W10" s="17" t="s">
        <v>105</v>
      </c>
      <c r="X10" s="17" t="s">
        <v>106</v>
      </c>
      <c r="Y10" s="38"/>
    </row>
    <row r="11" spans="1:25" x14ac:dyDescent="0.25">
      <c r="A11" s="18">
        <v>46054</v>
      </c>
      <c r="B11" s="19" t="s">
        <v>107</v>
      </c>
      <c r="C11" s="20" t="s">
        <v>114</v>
      </c>
      <c r="D11" s="21" t="s">
        <v>89</v>
      </c>
      <c r="E11" s="20" t="s">
        <v>89</v>
      </c>
      <c r="F11" s="22" t="s">
        <v>89</v>
      </c>
      <c r="G11" s="20" t="s">
        <v>89</v>
      </c>
      <c r="H11" s="24" t="s">
        <v>89</v>
      </c>
      <c r="I11" s="25" t="s">
        <v>89</v>
      </c>
      <c r="J11" s="25" t="s">
        <v>89</v>
      </c>
      <c r="K11" s="22" t="s">
        <v>89</v>
      </c>
      <c r="L11" s="41"/>
      <c r="M11" s="41"/>
      <c r="N11" s="26"/>
      <c r="O11" s="27" t="s">
        <v>109</v>
      </c>
      <c r="P11" s="28" t="s">
        <v>115</v>
      </c>
      <c r="Q11" s="43"/>
      <c r="R11" s="44"/>
      <c r="S11" s="28"/>
      <c r="T11" s="28"/>
      <c r="U11" s="37"/>
      <c r="V11" s="44"/>
      <c r="W11" s="45"/>
      <c r="X11" s="44"/>
    </row>
    <row r="12" spans="1:25" x14ac:dyDescent="0.25">
      <c r="A12" s="18">
        <v>46113</v>
      </c>
      <c r="B12" s="19" t="s">
        <v>111</v>
      </c>
      <c r="C12" s="20" t="s">
        <v>114</v>
      </c>
      <c r="D12" s="21" t="s">
        <v>89</v>
      </c>
      <c r="E12" s="20" t="s">
        <v>89</v>
      </c>
      <c r="F12" s="22" t="s">
        <v>89</v>
      </c>
      <c r="G12" s="20" t="s">
        <v>89</v>
      </c>
      <c r="H12" s="24" t="s">
        <v>89</v>
      </c>
      <c r="I12" s="25" t="s">
        <v>89</v>
      </c>
      <c r="J12" s="25" t="s">
        <v>89</v>
      </c>
      <c r="K12" s="22" t="s">
        <v>89</v>
      </c>
      <c r="N12" s="26"/>
      <c r="O12" s="27" t="s">
        <v>107</v>
      </c>
      <c r="P12" s="28" t="s">
        <v>115</v>
      </c>
      <c r="Q12" s="43"/>
      <c r="R12" s="44"/>
      <c r="S12" s="35"/>
      <c r="T12" s="31"/>
      <c r="U12" s="37"/>
      <c r="V12" s="44"/>
      <c r="W12" s="45"/>
      <c r="X12" s="44"/>
    </row>
    <row r="13" spans="1:25" x14ac:dyDescent="0.25">
      <c r="A13" s="18">
        <v>46174</v>
      </c>
      <c r="B13" s="19" t="s">
        <v>109</v>
      </c>
      <c r="C13" s="20" t="s">
        <v>114</v>
      </c>
      <c r="D13" s="21">
        <v>0.5625</v>
      </c>
      <c r="E13" s="22">
        <v>20.399999999999999</v>
      </c>
      <c r="F13" s="20">
        <v>75.400000000000006</v>
      </c>
      <c r="G13" s="42">
        <v>0.125</v>
      </c>
      <c r="H13" s="24">
        <v>3.911</v>
      </c>
      <c r="I13" s="25">
        <v>3.43</v>
      </c>
      <c r="J13" s="25">
        <v>6.75</v>
      </c>
      <c r="K13" s="22">
        <v>114.2</v>
      </c>
      <c r="N13" s="26"/>
      <c r="O13" s="27" t="s">
        <v>111</v>
      </c>
      <c r="P13" s="28" t="s">
        <v>115</v>
      </c>
      <c r="Q13" s="43"/>
      <c r="R13" s="44"/>
      <c r="S13" s="28"/>
      <c r="T13" s="28"/>
      <c r="U13" s="37"/>
      <c r="V13" s="44"/>
      <c r="W13" s="45"/>
      <c r="X13" s="44"/>
    </row>
    <row r="14" spans="1:25" x14ac:dyDescent="0.25">
      <c r="A14" s="15" t="s">
        <v>97</v>
      </c>
      <c r="B14" s="15" t="s">
        <v>98</v>
      </c>
      <c r="C14" s="15" t="s">
        <v>71</v>
      </c>
      <c r="D14" s="15" t="s">
        <v>99</v>
      </c>
      <c r="E14" s="15" t="s">
        <v>100</v>
      </c>
      <c r="F14" s="15" t="s">
        <v>101</v>
      </c>
      <c r="G14" s="15" t="s">
        <v>102</v>
      </c>
      <c r="H14" s="15" t="s">
        <v>103</v>
      </c>
      <c r="I14" s="15" t="s">
        <v>104</v>
      </c>
      <c r="J14" s="15" t="s">
        <v>105</v>
      </c>
      <c r="K14" s="15" t="s">
        <v>106</v>
      </c>
      <c r="L14" s="34"/>
      <c r="M14" s="34"/>
      <c r="N14" s="15" t="s">
        <v>97</v>
      </c>
      <c r="O14" s="15" t="s">
        <v>98</v>
      </c>
      <c r="P14" s="15" t="s">
        <v>71</v>
      </c>
      <c r="Q14" s="15" t="s">
        <v>99</v>
      </c>
      <c r="R14" s="15" t="s">
        <v>100</v>
      </c>
      <c r="S14" s="15" t="s">
        <v>101</v>
      </c>
      <c r="T14" s="15" t="s">
        <v>102</v>
      </c>
      <c r="U14" s="15" t="s">
        <v>103</v>
      </c>
      <c r="V14" s="15" t="s">
        <v>104</v>
      </c>
      <c r="W14" s="15" t="s">
        <v>105</v>
      </c>
      <c r="X14" s="15" t="s">
        <v>106</v>
      </c>
    </row>
    <row r="15" spans="1:25" x14ac:dyDescent="0.25">
      <c r="A15" s="18">
        <v>46054</v>
      </c>
      <c r="B15" s="19" t="s">
        <v>107</v>
      </c>
      <c r="C15" s="20" t="s">
        <v>116</v>
      </c>
      <c r="D15" s="21" t="s">
        <v>89</v>
      </c>
      <c r="E15" s="20" t="s">
        <v>89</v>
      </c>
      <c r="F15" s="22" t="s">
        <v>89</v>
      </c>
      <c r="G15" s="20" t="s">
        <v>89</v>
      </c>
      <c r="H15" s="24" t="s">
        <v>89</v>
      </c>
      <c r="I15" s="25" t="s">
        <v>89</v>
      </c>
      <c r="J15" s="25" t="s">
        <v>89</v>
      </c>
      <c r="K15" s="22" t="s">
        <v>89</v>
      </c>
      <c r="L15" s="34"/>
      <c r="M15" s="34"/>
      <c r="N15" s="18">
        <v>46054</v>
      </c>
      <c r="O15" s="19" t="s">
        <v>107</v>
      </c>
      <c r="P15" s="20" t="s">
        <v>117</v>
      </c>
      <c r="Q15" s="47">
        <v>0.47569444444444442</v>
      </c>
      <c r="R15" s="48">
        <v>9.1</v>
      </c>
      <c r="S15" s="49">
        <v>2419.1999999999998</v>
      </c>
      <c r="T15" s="23">
        <v>0.51200000000000001</v>
      </c>
      <c r="U15" s="24">
        <v>4.62</v>
      </c>
      <c r="V15" s="48">
        <v>179</v>
      </c>
      <c r="W15" s="50">
        <v>7.68</v>
      </c>
      <c r="X15" s="48">
        <v>182.9</v>
      </c>
    </row>
    <row r="16" spans="1:25" x14ac:dyDescent="0.25">
      <c r="A16" s="18">
        <v>46113</v>
      </c>
      <c r="B16" s="19" t="s">
        <v>111</v>
      </c>
      <c r="C16" s="20" t="s">
        <v>116</v>
      </c>
      <c r="D16" s="21" t="s">
        <v>89</v>
      </c>
      <c r="E16" s="20" t="s">
        <v>89</v>
      </c>
      <c r="F16" s="22" t="s">
        <v>89</v>
      </c>
      <c r="G16" s="20" t="s">
        <v>89</v>
      </c>
      <c r="H16" s="24" t="s">
        <v>89</v>
      </c>
      <c r="I16" s="25" t="s">
        <v>89</v>
      </c>
      <c r="J16" s="25" t="s">
        <v>89</v>
      </c>
      <c r="K16" s="22" t="s">
        <v>89</v>
      </c>
      <c r="L16" s="38"/>
      <c r="M16" s="41"/>
      <c r="N16" s="18">
        <v>46113</v>
      </c>
      <c r="O16" s="19" t="s">
        <v>111</v>
      </c>
      <c r="P16" s="20" t="s">
        <v>117</v>
      </c>
      <c r="Q16" s="21">
        <v>0.46875</v>
      </c>
      <c r="R16" s="22">
        <v>9.8000000000000007</v>
      </c>
      <c r="S16" s="20">
        <v>133.4</v>
      </c>
      <c r="T16" s="23">
        <v>0.11</v>
      </c>
      <c r="U16" s="24">
        <v>1.9770000000000001</v>
      </c>
      <c r="V16" s="22">
        <v>38.700000000000003</v>
      </c>
      <c r="W16" s="25">
        <v>8.02</v>
      </c>
      <c r="X16" s="22">
        <v>292.7</v>
      </c>
    </row>
    <row r="17" spans="1:25" x14ac:dyDescent="0.25">
      <c r="A17" s="18">
        <v>46174</v>
      </c>
      <c r="B17" s="19" t="s">
        <v>109</v>
      </c>
      <c r="C17" s="20" t="s">
        <v>116</v>
      </c>
      <c r="D17" s="47">
        <v>0.53472222222222221</v>
      </c>
      <c r="E17" s="51">
        <v>18.8</v>
      </c>
      <c r="F17" s="42">
        <v>1299.7</v>
      </c>
      <c r="G17" s="42">
        <v>0.106</v>
      </c>
      <c r="H17" s="51">
        <v>4.2549999999999999</v>
      </c>
      <c r="I17" s="50">
        <v>3.17</v>
      </c>
      <c r="J17" s="50">
        <v>8.11</v>
      </c>
      <c r="K17" s="48">
        <v>507</v>
      </c>
      <c r="N17" s="18">
        <v>46174</v>
      </c>
      <c r="O17" s="19" t="s">
        <v>109</v>
      </c>
      <c r="P17" s="20" t="s">
        <v>117</v>
      </c>
      <c r="Q17" s="21" t="s">
        <v>89</v>
      </c>
      <c r="R17" s="20" t="s">
        <v>89</v>
      </c>
      <c r="S17" s="22" t="s">
        <v>89</v>
      </c>
      <c r="T17" s="20" t="s">
        <v>89</v>
      </c>
      <c r="U17" s="24" t="s">
        <v>89</v>
      </c>
      <c r="V17" s="25" t="s">
        <v>89</v>
      </c>
      <c r="W17" s="25" t="s">
        <v>89</v>
      </c>
      <c r="X17" s="22" t="s">
        <v>89</v>
      </c>
    </row>
    <row r="18" spans="1:25" x14ac:dyDescent="0.25">
      <c r="A18" s="15" t="s">
        <v>97</v>
      </c>
      <c r="B18" s="15" t="s">
        <v>98</v>
      </c>
      <c r="C18" s="15" t="s">
        <v>71</v>
      </c>
      <c r="D18" s="15" t="s">
        <v>99</v>
      </c>
      <c r="E18" s="15" t="s">
        <v>100</v>
      </c>
      <c r="F18" s="15" t="s">
        <v>101</v>
      </c>
      <c r="G18" s="15" t="s">
        <v>102</v>
      </c>
      <c r="H18" s="15" t="s">
        <v>103</v>
      </c>
      <c r="I18" s="15" t="s">
        <v>104</v>
      </c>
      <c r="J18" s="15" t="s">
        <v>105</v>
      </c>
      <c r="K18" s="15" t="s">
        <v>106</v>
      </c>
      <c r="N18" s="15" t="s">
        <v>97</v>
      </c>
      <c r="O18" s="15" t="s">
        <v>98</v>
      </c>
      <c r="P18" s="15" t="s">
        <v>71</v>
      </c>
      <c r="Q18" s="15" t="s">
        <v>99</v>
      </c>
      <c r="R18" s="15" t="s">
        <v>100</v>
      </c>
      <c r="S18" s="15" t="s">
        <v>101</v>
      </c>
      <c r="T18" s="15" t="s">
        <v>102</v>
      </c>
      <c r="U18" s="15" t="s">
        <v>103</v>
      </c>
      <c r="V18" s="15" t="s">
        <v>104</v>
      </c>
      <c r="W18" s="15" t="s">
        <v>105</v>
      </c>
      <c r="X18" s="15" t="s">
        <v>106</v>
      </c>
    </row>
    <row r="19" spans="1:25" x14ac:dyDescent="0.25">
      <c r="A19" s="18">
        <v>46054</v>
      </c>
      <c r="B19" s="19" t="s">
        <v>107</v>
      </c>
      <c r="C19" s="20" t="s">
        <v>118</v>
      </c>
      <c r="D19" s="21">
        <v>0.52777777777777779</v>
      </c>
      <c r="E19" s="22">
        <v>9.8000000000000007</v>
      </c>
      <c r="F19" s="20">
        <v>95.8</v>
      </c>
      <c r="G19" s="42">
        <v>8.2000000000000003E-2</v>
      </c>
      <c r="H19" s="24">
        <v>3.0529999999999999</v>
      </c>
      <c r="I19" s="22">
        <v>22.9</v>
      </c>
      <c r="J19" s="25">
        <v>7.26</v>
      </c>
      <c r="K19" s="22">
        <v>95.7</v>
      </c>
      <c r="L19" s="46"/>
      <c r="M19" s="34"/>
      <c r="N19" s="18">
        <v>46054</v>
      </c>
      <c r="O19" s="19" t="s">
        <v>107</v>
      </c>
      <c r="P19" s="20" t="s">
        <v>119</v>
      </c>
      <c r="Q19" s="47">
        <v>0.46527777777777779</v>
      </c>
      <c r="R19" s="51">
        <v>10.9</v>
      </c>
      <c r="S19" s="52">
        <v>1732.9</v>
      </c>
      <c r="T19" s="42">
        <v>0.151</v>
      </c>
      <c r="U19" s="24">
        <v>3.88</v>
      </c>
      <c r="V19" s="48">
        <v>46</v>
      </c>
      <c r="W19" s="50">
        <v>7.56</v>
      </c>
      <c r="X19" s="48">
        <v>112</v>
      </c>
    </row>
    <row r="20" spans="1:25" x14ac:dyDescent="0.25">
      <c r="A20" s="18">
        <v>46113</v>
      </c>
      <c r="B20" s="19" t="s">
        <v>111</v>
      </c>
      <c r="C20" s="20" t="s">
        <v>118</v>
      </c>
      <c r="D20" s="21" t="s">
        <v>89</v>
      </c>
      <c r="E20" s="20" t="s">
        <v>89</v>
      </c>
      <c r="F20" s="22" t="s">
        <v>89</v>
      </c>
      <c r="G20" s="20" t="s">
        <v>89</v>
      </c>
      <c r="H20" s="24" t="s">
        <v>89</v>
      </c>
      <c r="I20" s="25" t="s">
        <v>89</v>
      </c>
      <c r="J20" s="25" t="s">
        <v>89</v>
      </c>
      <c r="K20" s="22" t="s">
        <v>89</v>
      </c>
      <c r="L20" s="41"/>
      <c r="M20" s="41"/>
      <c r="N20" s="18">
        <v>46113</v>
      </c>
      <c r="O20" s="19" t="s">
        <v>111</v>
      </c>
      <c r="P20" s="20" t="s">
        <v>119</v>
      </c>
      <c r="Q20" s="47">
        <v>0.45833333333333331</v>
      </c>
      <c r="R20" s="51">
        <v>11.7</v>
      </c>
      <c r="S20" s="20">
        <v>275.5</v>
      </c>
      <c r="T20" s="42">
        <v>8.6999999999999994E-2</v>
      </c>
      <c r="U20" s="24">
        <v>7.5090000000000003</v>
      </c>
      <c r="V20" s="50">
        <v>2.82</v>
      </c>
      <c r="W20" s="50">
        <v>7.54</v>
      </c>
      <c r="X20" s="48">
        <v>298.8</v>
      </c>
    </row>
    <row r="21" spans="1:25" x14ac:dyDescent="0.25">
      <c r="A21" s="18">
        <v>46174</v>
      </c>
      <c r="B21" s="19" t="s">
        <v>109</v>
      </c>
      <c r="C21" s="20" t="s">
        <v>118</v>
      </c>
      <c r="D21" s="21" t="s">
        <v>89</v>
      </c>
      <c r="E21" s="20" t="s">
        <v>89</v>
      </c>
      <c r="F21" s="22" t="s">
        <v>89</v>
      </c>
      <c r="G21" s="20" t="s">
        <v>89</v>
      </c>
      <c r="H21" s="24" t="s">
        <v>89</v>
      </c>
      <c r="I21" s="25" t="s">
        <v>89</v>
      </c>
      <c r="J21" s="25" t="s">
        <v>89</v>
      </c>
      <c r="K21" s="22" t="s">
        <v>89</v>
      </c>
      <c r="L21" s="53"/>
      <c r="M21" s="41"/>
      <c r="N21" s="18">
        <v>46174</v>
      </c>
      <c r="O21" s="19" t="s">
        <v>109</v>
      </c>
      <c r="P21" s="20" t="s">
        <v>119</v>
      </c>
      <c r="Q21" s="47">
        <v>0.4548611111111111</v>
      </c>
      <c r="R21" s="48">
        <v>21.3</v>
      </c>
      <c r="S21" s="20">
        <v>298.7</v>
      </c>
      <c r="T21" s="42">
        <v>0.129</v>
      </c>
      <c r="U21" s="54">
        <v>2.8940000000000001</v>
      </c>
      <c r="V21" s="25">
        <v>2.1800000000000002</v>
      </c>
      <c r="W21" s="51">
        <v>8.39</v>
      </c>
      <c r="X21" s="48">
        <v>383.4</v>
      </c>
    </row>
    <row r="22" spans="1:25" x14ac:dyDescent="0.25">
      <c r="A22" s="15" t="s">
        <v>97</v>
      </c>
      <c r="B22" s="15" t="s">
        <v>98</v>
      </c>
      <c r="C22" s="15" t="s">
        <v>71</v>
      </c>
      <c r="D22" s="15" t="s">
        <v>99</v>
      </c>
      <c r="E22" s="15" t="s">
        <v>100</v>
      </c>
      <c r="F22" s="15" t="s">
        <v>101</v>
      </c>
      <c r="G22" s="15" t="s">
        <v>102</v>
      </c>
      <c r="H22" s="15" t="s">
        <v>103</v>
      </c>
      <c r="I22" s="15" t="s">
        <v>104</v>
      </c>
      <c r="J22" s="15" t="s">
        <v>105</v>
      </c>
      <c r="K22" s="15" t="s">
        <v>106</v>
      </c>
      <c r="N22" s="15" t="s">
        <v>97</v>
      </c>
      <c r="O22" s="15" t="s">
        <v>98</v>
      </c>
      <c r="P22" s="15" t="s">
        <v>71</v>
      </c>
      <c r="Q22" s="15" t="s">
        <v>99</v>
      </c>
      <c r="R22" s="15" t="s">
        <v>100</v>
      </c>
      <c r="S22" s="15" t="s">
        <v>101</v>
      </c>
      <c r="T22" s="15" t="s">
        <v>102</v>
      </c>
      <c r="U22" s="15" t="s">
        <v>103</v>
      </c>
      <c r="V22" s="15" t="s">
        <v>104</v>
      </c>
      <c r="W22" s="15" t="s">
        <v>105</v>
      </c>
      <c r="X22" s="15" t="s">
        <v>106</v>
      </c>
    </row>
    <row r="23" spans="1:25" x14ac:dyDescent="0.25">
      <c r="A23" s="18">
        <v>46054</v>
      </c>
      <c r="B23" s="19" t="s">
        <v>107</v>
      </c>
      <c r="C23" s="20" t="s">
        <v>120</v>
      </c>
      <c r="D23" s="47">
        <v>0.51736111111111116</v>
      </c>
      <c r="E23" s="48">
        <v>10.9</v>
      </c>
      <c r="F23" s="20">
        <v>217.8</v>
      </c>
      <c r="G23" s="42">
        <v>0.32300000000000001</v>
      </c>
      <c r="H23" s="20">
        <v>3.5880000000000001</v>
      </c>
      <c r="I23" s="48">
        <v>33.799999999999997</v>
      </c>
      <c r="J23" s="50">
        <v>7.63</v>
      </c>
      <c r="K23" s="48">
        <v>300</v>
      </c>
      <c r="N23" s="18">
        <v>46054</v>
      </c>
      <c r="O23" s="19" t="s">
        <v>107</v>
      </c>
      <c r="P23" s="20" t="s">
        <v>121</v>
      </c>
      <c r="Q23" s="21">
        <v>0.4236111111111111</v>
      </c>
      <c r="R23" s="22">
        <v>9.6</v>
      </c>
      <c r="S23" s="42">
        <v>1986.3</v>
      </c>
      <c r="T23" s="42">
        <v>0.26100000000000001</v>
      </c>
      <c r="U23" s="24">
        <v>4.1120000000000001</v>
      </c>
      <c r="V23" s="22">
        <v>67.8</v>
      </c>
      <c r="W23" s="25">
        <v>7.45</v>
      </c>
      <c r="X23" s="22">
        <v>65.400000000000006</v>
      </c>
    </row>
    <row r="24" spans="1:25" x14ac:dyDescent="0.25">
      <c r="A24" s="18">
        <v>46113</v>
      </c>
      <c r="B24" s="19" t="s">
        <v>111</v>
      </c>
      <c r="C24" s="20" t="s">
        <v>120</v>
      </c>
      <c r="D24" s="21">
        <v>0.49652777777777779</v>
      </c>
      <c r="E24" s="20">
        <v>12.9</v>
      </c>
      <c r="F24" s="20">
        <v>6.3</v>
      </c>
      <c r="G24" s="42">
        <v>0.29099999999999998</v>
      </c>
      <c r="H24" s="24">
        <v>2.29</v>
      </c>
      <c r="I24" s="22">
        <v>11.2</v>
      </c>
      <c r="J24" s="25">
        <v>8.0299999999999994</v>
      </c>
      <c r="K24" s="22">
        <v>456</v>
      </c>
      <c r="L24" s="55"/>
      <c r="M24" s="55"/>
      <c r="N24" s="18">
        <v>46113</v>
      </c>
      <c r="O24" s="19" t="s">
        <v>111</v>
      </c>
      <c r="P24" s="20" t="s">
        <v>121</v>
      </c>
      <c r="Q24" s="21">
        <v>0.43402777777777779</v>
      </c>
      <c r="R24" s="22">
        <v>9.6999999999999993</v>
      </c>
      <c r="S24" s="20">
        <v>172.3</v>
      </c>
      <c r="T24" s="42">
        <v>0.13400000000000001</v>
      </c>
      <c r="U24" s="24">
        <v>2.9889999999999999</v>
      </c>
      <c r="V24" s="22">
        <v>38.1</v>
      </c>
      <c r="W24" s="25">
        <v>7.99</v>
      </c>
      <c r="X24" s="22">
        <v>271.10000000000002</v>
      </c>
    </row>
    <row r="25" spans="1:25" x14ac:dyDescent="0.25">
      <c r="A25" s="18">
        <v>46174</v>
      </c>
      <c r="B25" s="19" t="s">
        <v>109</v>
      </c>
      <c r="C25" s="20" t="s">
        <v>120</v>
      </c>
      <c r="D25" s="47">
        <v>0.5</v>
      </c>
      <c r="E25" s="48">
        <v>18.2</v>
      </c>
      <c r="F25" s="20">
        <v>160.69999999999999</v>
      </c>
      <c r="G25" s="42">
        <v>0.28699999999999998</v>
      </c>
      <c r="H25" s="54">
        <v>3.31</v>
      </c>
      <c r="I25" s="22">
        <v>14.4</v>
      </c>
      <c r="J25" s="50">
        <v>8.1</v>
      </c>
      <c r="K25" s="48">
        <v>435.3</v>
      </c>
      <c r="L25" s="16"/>
      <c r="M25" s="16"/>
      <c r="N25" s="18">
        <v>46174</v>
      </c>
      <c r="O25" s="19" t="s">
        <v>109</v>
      </c>
      <c r="P25" s="20" t="s">
        <v>121</v>
      </c>
      <c r="Q25" s="21" t="s">
        <v>89</v>
      </c>
      <c r="R25" s="20" t="s">
        <v>89</v>
      </c>
      <c r="S25" s="22" t="s">
        <v>89</v>
      </c>
      <c r="T25" s="20" t="s">
        <v>89</v>
      </c>
      <c r="U25" s="24" t="s">
        <v>89</v>
      </c>
      <c r="V25" s="25" t="s">
        <v>89</v>
      </c>
      <c r="W25" s="25" t="s">
        <v>89</v>
      </c>
      <c r="X25" s="22" t="s">
        <v>89</v>
      </c>
    </row>
    <row r="26" spans="1:25" x14ac:dyDescent="0.25">
      <c r="A26" s="15" t="s">
        <v>97</v>
      </c>
      <c r="B26" s="15" t="s">
        <v>98</v>
      </c>
      <c r="C26" s="15" t="s">
        <v>71</v>
      </c>
      <c r="D26" s="15" t="s">
        <v>99</v>
      </c>
      <c r="E26" s="15" t="s">
        <v>100</v>
      </c>
      <c r="F26" s="15" t="s">
        <v>101</v>
      </c>
      <c r="G26" s="15" t="s">
        <v>102</v>
      </c>
      <c r="H26" s="15" t="s">
        <v>103</v>
      </c>
      <c r="I26" s="15" t="s">
        <v>104</v>
      </c>
      <c r="J26" s="15" t="s">
        <v>105</v>
      </c>
      <c r="K26" s="15" t="s">
        <v>106</v>
      </c>
      <c r="L26" s="41"/>
      <c r="M26" s="41"/>
      <c r="N26" s="15" t="s">
        <v>97</v>
      </c>
      <c r="O26" s="15" t="s">
        <v>98</v>
      </c>
      <c r="P26" s="15" t="s">
        <v>71</v>
      </c>
      <c r="Q26" s="15" t="s">
        <v>99</v>
      </c>
      <c r="R26" s="15" t="s">
        <v>100</v>
      </c>
      <c r="S26" s="15" t="s">
        <v>101</v>
      </c>
      <c r="T26" s="15" t="s">
        <v>102</v>
      </c>
      <c r="U26" s="15" t="s">
        <v>103</v>
      </c>
      <c r="V26" s="15" t="s">
        <v>104</v>
      </c>
      <c r="W26" s="15" t="s">
        <v>105</v>
      </c>
      <c r="X26" s="15" t="s">
        <v>106</v>
      </c>
    </row>
    <row r="27" spans="1:25" x14ac:dyDescent="0.25">
      <c r="A27" s="18">
        <v>46054</v>
      </c>
      <c r="B27" s="19" t="s">
        <v>107</v>
      </c>
      <c r="C27" s="20" t="s">
        <v>122</v>
      </c>
      <c r="D27" s="21" t="s">
        <v>89</v>
      </c>
      <c r="E27" s="20" t="s">
        <v>89</v>
      </c>
      <c r="F27" s="22" t="s">
        <v>89</v>
      </c>
      <c r="G27" s="20" t="s">
        <v>89</v>
      </c>
      <c r="H27" s="24" t="s">
        <v>89</v>
      </c>
      <c r="I27" s="25" t="s">
        <v>89</v>
      </c>
      <c r="J27" s="25" t="s">
        <v>89</v>
      </c>
      <c r="K27" s="22" t="s">
        <v>89</v>
      </c>
      <c r="N27" s="18">
        <v>46054</v>
      </c>
      <c r="O27" s="19" t="s">
        <v>107</v>
      </c>
      <c r="P27" s="20" t="s">
        <v>123</v>
      </c>
      <c r="Q27" s="47">
        <v>0.44097222222222221</v>
      </c>
      <c r="R27" s="51">
        <v>10.3</v>
      </c>
      <c r="S27" s="20">
        <v>121.1</v>
      </c>
      <c r="T27" s="42">
        <v>0.184</v>
      </c>
      <c r="U27" s="20">
        <v>4.2969999999999997</v>
      </c>
      <c r="V27" s="48">
        <v>45.2</v>
      </c>
      <c r="W27" s="51">
        <v>7.46</v>
      </c>
      <c r="X27" s="51">
        <v>123.8</v>
      </c>
    </row>
    <row r="28" spans="1:25" x14ac:dyDescent="0.25">
      <c r="A28" s="18">
        <v>46113</v>
      </c>
      <c r="B28" s="19" t="s">
        <v>111</v>
      </c>
      <c r="C28" s="20" t="s">
        <v>122</v>
      </c>
      <c r="D28" s="21" t="s">
        <v>89</v>
      </c>
      <c r="E28" s="20" t="s">
        <v>89</v>
      </c>
      <c r="F28" s="22" t="s">
        <v>89</v>
      </c>
      <c r="G28" s="20" t="s">
        <v>89</v>
      </c>
      <c r="H28" s="24" t="s">
        <v>89</v>
      </c>
      <c r="I28" s="25" t="s">
        <v>89</v>
      </c>
      <c r="J28" s="25" t="s">
        <v>89</v>
      </c>
      <c r="K28" s="22" t="s">
        <v>89</v>
      </c>
      <c r="N28" s="18">
        <v>46113</v>
      </c>
      <c r="O28" s="19" t="s">
        <v>111</v>
      </c>
      <c r="P28" s="20" t="s">
        <v>123</v>
      </c>
      <c r="Q28" s="47">
        <v>0.44444444444444442</v>
      </c>
      <c r="R28" s="48">
        <v>11</v>
      </c>
      <c r="S28" s="20">
        <v>71.7</v>
      </c>
      <c r="T28" s="42">
        <v>0.104</v>
      </c>
      <c r="U28" s="24">
        <v>2.4340000000000002</v>
      </c>
      <c r="V28" s="22">
        <v>29.2</v>
      </c>
      <c r="W28" s="51">
        <v>7.88</v>
      </c>
      <c r="X28" s="48">
        <v>304.60000000000002</v>
      </c>
    </row>
    <row r="29" spans="1:25" x14ac:dyDescent="0.25">
      <c r="A29" s="18">
        <v>46174</v>
      </c>
      <c r="B29" s="19" t="s">
        <v>109</v>
      </c>
      <c r="C29" s="20" t="s">
        <v>122</v>
      </c>
      <c r="D29" s="21" t="s">
        <v>89</v>
      </c>
      <c r="E29" s="20" t="s">
        <v>89</v>
      </c>
      <c r="F29" s="22" t="s">
        <v>89</v>
      </c>
      <c r="G29" s="20" t="s">
        <v>89</v>
      </c>
      <c r="H29" s="24" t="s">
        <v>89</v>
      </c>
      <c r="I29" s="25" t="s">
        <v>89</v>
      </c>
      <c r="J29" s="25" t="s">
        <v>89</v>
      </c>
      <c r="K29" s="22" t="s">
        <v>89</v>
      </c>
      <c r="L29" s="41"/>
      <c r="M29" s="41"/>
      <c r="N29" s="18">
        <v>46174</v>
      </c>
      <c r="O29" s="19" t="s">
        <v>109</v>
      </c>
      <c r="P29" s="20" t="s">
        <v>123</v>
      </c>
      <c r="Q29" s="47">
        <v>0.4375</v>
      </c>
      <c r="R29" s="51">
        <v>20.9</v>
      </c>
      <c r="S29" s="22">
        <v>143.9</v>
      </c>
      <c r="T29" s="42">
        <v>0.16600000000000001</v>
      </c>
      <c r="U29" s="51">
        <v>4.8979999999999997</v>
      </c>
      <c r="V29" s="22">
        <v>27.2</v>
      </c>
      <c r="W29" s="50">
        <v>7.92</v>
      </c>
      <c r="X29" s="48">
        <v>520</v>
      </c>
    </row>
    <row r="30" spans="1:25" x14ac:dyDescent="0.25">
      <c r="A30" s="17" t="s">
        <v>97</v>
      </c>
      <c r="B30" s="17" t="s">
        <v>98</v>
      </c>
      <c r="C30" s="17" t="s">
        <v>71</v>
      </c>
      <c r="D30" s="17" t="s">
        <v>99</v>
      </c>
      <c r="E30" s="17" t="s">
        <v>100</v>
      </c>
      <c r="F30" s="17" t="s">
        <v>101</v>
      </c>
      <c r="G30" s="17" t="s">
        <v>102</v>
      </c>
      <c r="H30" s="17" t="s">
        <v>103</v>
      </c>
      <c r="I30" s="17" t="s">
        <v>104</v>
      </c>
      <c r="J30" s="17" t="s">
        <v>105</v>
      </c>
      <c r="K30" s="17" t="s">
        <v>106</v>
      </c>
      <c r="L30" s="34"/>
      <c r="M30" s="34"/>
      <c r="N30" s="15" t="s">
        <v>97</v>
      </c>
      <c r="O30" s="15" t="s">
        <v>98</v>
      </c>
      <c r="P30" s="15" t="s">
        <v>71</v>
      </c>
      <c r="Q30" s="15" t="s">
        <v>99</v>
      </c>
      <c r="R30" s="15" t="s">
        <v>100</v>
      </c>
      <c r="S30" s="15" t="s">
        <v>101</v>
      </c>
      <c r="T30" s="15" t="s">
        <v>102</v>
      </c>
      <c r="U30" s="15" t="s">
        <v>103</v>
      </c>
      <c r="V30" s="15" t="s">
        <v>104</v>
      </c>
      <c r="W30" s="15" t="s">
        <v>105</v>
      </c>
      <c r="X30" s="15" t="s">
        <v>106</v>
      </c>
      <c r="Y30" s="38"/>
    </row>
    <row r="31" spans="1:25" x14ac:dyDescent="0.25">
      <c r="A31" s="26"/>
      <c r="B31" s="27" t="s">
        <v>109</v>
      </c>
      <c r="C31" s="28" t="s">
        <v>124</v>
      </c>
      <c r="D31" s="29"/>
      <c r="E31" s="30"/>
      <c r="F31" s="39"/>
      <c r="G31" s="31"/>
      <c r="H31" s="28"/>
      <c r="I31" s="32"/>
      <c r="J31" s="33"/>
      <c r="K31" s="32"/>
      <c r="L31" s="41"/>
      <c r="M31" s="41"/>
      <c r="N31" s="18">
        <v>46054</v>
      </c>
      <c r="O31" s="19" t="s">
        <v>107</v>
      </c>
      <c r="P31" s="20" t="s">
        <v>125</v>
      </c>
      <c r="Q31" s="21">
        <v>0.41319444444444442</v>
      </c>
      <c r="R31" s="22">
        <v>9.8000000000000007</v>
      </c>
      <c r="S31" s="42">
        <v>1553.1</v>
      </c>
      <c r="T31" s="42">
        <v>0.432</v>
      </c>
      <c r="U31" s="24">
        <v>7.79</v>
      </c>
      <c r="V31" s="22">
        <v>73</v>
      </c>
      <c r="W31" s="25">
        <v>7.46</v>
      </c>
      <c r="X31" s="22">
        <v>105.7</v>
      </c>
    </row>
    <row r="32" spans="1:25" x14ac:dyDescent="0.25">
      <c r="A32" s="26"/>
      <c r="B32" s="27" t="s">
        <v>107</v>
      </c>
      <c r="C32" s="28" t="s">
        <v>124</v>
      </c>
      <c r="D32" s="43"/>
      <c r="E32" s="44"/>
      <c r="F32" s="28"/>
      <c r="G32" s="28"/>
      <c r="H32" s="37"/>
      <c r="I32" s="44"/>
      <c r="J32" s="45"/>
      <c r="K32" s="44"/>
      <c r="N32" s="18">
        <v>46113</v>
      </c>
      <c r="O32" s="19" t="s">
        <v>111</v>
      </c>
      <c r="P32" s="20" t="s">
        <v>125</v>
      </c>
      <c r="Q32" s="21">
        <v>0.4201388888888889</v>
      </c>
      <c r="R32" s="22">
        <v>12.8</v>
      </c>
      <c r="S32" s="49">
        <v>2419.1999999999998</v>
      </c>
      <c r="T32" s="42">
        <v>0.189</v>
      </c>
      <c r="U32" s="24">
        <v>4.2060000000000004</v>
      </c>
      <c r="V32" s="25">
        <v>4.12</v>
      </c>
      <c r="W32" s="25">
        <v>8.06</v>
      </c>
      <c r="X32" s="22">
        <v>365.5</v>
      </c>
    </row>
    <row r="33" spans="1:25" x14ac:dyDescent="0.25">
      <c r="A33" s="26"/>
      <c r="B33" s="27" t="s">
        <v>111</v>
      </c>
      <c r="C33" s="28" t="s">
        <v>124</v>
      </c>
      <c r="D33" s="29"/>
      <c r="E33" s="32"/>
      <c r="F33" s="39"/>
      <c r="G33" s="31"/>
      <c r="H33" s="30"/>
      <c r="I33" s="44"/>
      <c r="J33" s="33"/>
      <c r="K33" s="32"/>
      <c r="N33" s="18">
        <v>46174</v>
      </c>
      <c r="O33" s="19" t="s">
        <v>109</v>
      </c>
      <c r="P33" s="20" t="s">
        <v>125</v>
      </c>
      <c r="Q33" s="21" t="s">
        <v>89</v>
      </c>
      <c r="R33" s="20" t="s">
        <v>89</v>
      </c>
      <c r="S33" s="22" t="s">
        <v>89</v>
      </c>
      <c r="T33" s="20" t="s">
        <v>89</v>
      </c>
      <c r="U33" s="24" t="s">
        <v>89</v>
      </c>
      <c r="V33" s="25" t="s">
        <v>89</v>
      </c>
      <c r="W33" s="25" t="s">
        <v>89</v>
      </c>
      <c r="X33" s="22" t="s">
        <v>89</v>
      </c>
    </row>
    <row r="34" spans="1:25" x14ac:dyDescent="0.25">
      <c r="L34" s="16"/>
      <c r="M34" s="16"/>
    </row>
    <row r="35" spans="1:25" x14ac:dyDescent="0.25">
      <c r="L35" s="16"/>
      <c r="M35" s="16"/>
      <c r="Y35" s="38"/>
    </row>
    <row r="36" spans="1:25" x14ac:dyDescent="0.25">
      <c r="L36" s="16"/>
      <c r="M36" s="16"/>
    </row>
    <row r="39" spans="1:25" x14ac:dyDescent="0.25">
      <c r="L39" s="53"/>
      <c r="M39" s="41"/>
    </row>
    <row r="40" spans="1:25" x14ac:dyDescent="0.25">
      <c r="L40" s="41"/>
      <c r="M40" s="41"/>
      <c r="Y40" s="38"/>
    </row>
    <row r="41" spans="1:25" x14ac:dyDescent="0.25">
      <c r="L41" s="41"/>
      <c r="M41" s="41"/>
      <c r="Y41" s="38"/>
    </row>
  </sheetData>
  <mergeCells count="2">
    <mergeCell ref="A1:K1"/>
    <mergeCell ref="N1:X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Temperature</vt:lpstr>
      <vt:lpstr>Funding Leveraged</vt:lpstr>
      <vt:lpstr>All Stream Data - 2025-2026</vt:lpstr>
      <vt:lpstr>Stormdrain Data - 2025-2026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dcterms:created xsi:type="dcterms:W3CDTF">2025-05-15T19:39:24Z</dcterms:created>
  <dcterms:modified xsi:type="dcterms:W3CDTF">2026-09-27T19:42:09Z</dcterms:modified>
</cp:coreProperties>
</file>